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ERVICE\Excel Training\"/>
    </mc:Choice>
  </mc:AlternateContent>
  <bookViews>
    <workbookView xWindow="0" yWindow="0" windowWidth="28800" windowHeight="12135"/>
  </bookViews>
  <sheets>
    <sheet name="EXCEL Training recap" sheetId="8" r:id="rId1"/>
    <sheet name="Front" sheetId="1" r:id="rId2"/>
    <sheet name="Result" sheetId="4" r:id="rId3"/>
    <sheet name="Ground exploitation" sheetId="2" r:id="rId4"/>
    <sheet name="Ground Value" sheetId="3" r:id="rId5"/>
    <sheet name="Market value" sheetId="6" r:id="rId6"/>
    <sheet name="DCF" sheetId="5" r:id="rId7"/>
    <sheet name="extra" sheetId="7" r:id="rId8"/>
  </sheets>
  <externalReferences>
    <externalReference r:id="rId9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5" l="1"/>
  <c r="L36" i="5"/>
  <c r="L37" i="5"/>
  <c r="L38" i="5"/>
  <c r="L39" i="5"/>
  <c r="L40" i="5"/>
  <c r="L41" i="5"/>
  <c r="L42" i="5"/>
  <c r="G34" i="5"/>
  <c r="O11" i="3"/>
  <c r="J13" i="3"/>
  <c r="C13" i="3"/>
  <c r="E7" i="4"/>
  <c r="L54" i="5" l="1"/>
  <c r="L43" i="5"/>
  <c r="L44" i="5"/>
  <c r="L45" i="5"/>
  <c r="L46" i="5"/>
  <c r="L47" i="5"/>
  <c r="L48" i="5"/>
  <c r="L49" i="5"/>
  <c r="L50" i="5"/>
  <c r="L51" i="5"/>
  <c r="L52" i="5"/>
  <c r="L53" i="5"/>
  <c r="F83" i="5"/>
  <c r="E83" i="5"/>
  <c r="D83" i="5"/>
  <c r="B35" i="5"/>
  <c r="F34" i="5"/>
  <c r="E34" i="5"/>
  <c r="D34" i="5"/>
  <c r="C34" i="5"/>
  <c r="H17" i="5"/>
  <c r="H16" i="5"/>
  <c r="H15" i="5"/>
  <c r="G11" i="5"/>
  <c r="H34" i="5" l="1"/>
  <c r="G35" i="5"/>
  <c r="B36" i="5"/>
  <c r="B37" i="5" s="1"/>
  <c r="B38" i="5" s="1"/>
  <c r="C35" i="5"/>
  <c r="D35" i="5" l="1"/>
  <c r="D36" i="5" s="1"/>
  <c r="D37" i="5" s="1"/>
  <c r="C36" i="5"/>
  <c r="C37" i="5" s="1"/>
  <c r="C38" i="5" s="1"/>
  <c r="G36" i="5"/>
  <c r="G37" i="5" s="1"/>
  <c r="G38" i="5" s="1"/>
  <c r="F35" i="5"/>
  <c r="F36" i="5" s="1"/>
  <c r="F37" i="5" s="1"/>
  <c r="E35" i="5"/>
  <c r="E36" i="5" s="1"/>
  <c r="B39" i="5"/>
  <c r="E37" i="5" l="1"/>
  <c r="E38" i="5" s="1"/>
  <c r="H36" i="5"/>
  <c r="K36" i="5" s="1"/>
  <c r="M36" i="5" s="1"/>
  <c r="H35" i="5"/>
  <c r="C39" i="5"/>
  <c r="B40" i="5"/>
  <c r="D38" i="5"/>
  <c r="G39" i="5"/>
  <c r="F38" i="5"/>
  <c r="H37" i="5"/>
  <c r="K37" i="5" s="1"/>
  <c r="M37" i="5" s="1"/>
  <c r="O37" i="5" l="1"/>
  <c r="P37" i="5" s="1"/>
  <c r="N37" i="5"/>
  <c r="O36" i="5"/>
  <c r="P36" i="5" s="1"/>
  <c r="N36" i="5"/>
  <c r="K35" i="5"/>
  <c r="M35" i="5" s="1"/>
  <c r="H38" i="5"/>
  <c r="K38" i="5" s="1"/>
  <c r="M38" i="5" s="1"/>
  <c r="D39" i="5"/>
  <c r="C40" i="5"/>
  <c r="B41" i="5"/>
  <c r="G40" i="5"/>
  <c r="E39" i="5"/>
  <c r="F39" i="5"/>
  <c r="O38" i="5" l="1"/>
  <c r="P38" i="5" s="1"/>
  <c r="N38" i="5"/>
  <c r="N35" i="5"/>
  <c r="H39" i="5"/>
  <c r="E40" i="5"/>
  <c r="D40" i="5"/>
  <c r="G41" i="5"/>
  <c r="C41" i="5"/>
  <c r="B42" i="5"/>
  <c r="F40" i="5"/>
  <c r="O35" i="5" l="1"/>
  <c r="P35" i="5" s="1"/>
  <c r="K39" i="5"/>
  <c r="M39" i="5" s="1"/>
  <c r="H40" i="5"/>
  <c r="K40" i="5" s="1"/>
  <c r="M40" i="5" s="1"/>
  <c r="G42" i="5"/>
  <c r="F41" i="5"/>
  <c r="E41" i="5"/>
  <c r="D41" i="5"/>
  <c r="C42" i="5"/>
  <c r="B43" i="5"/>
  <c r="N40" i="5" l="1"/>
  <c r="O40" i="5"/>
  <c r="P40" i="5" s="1"/>
  <c r="N39" i="5"/>
  <c r="H41" i="5"/>
  <c r="K41" i="5" s="1"/>
  <c r="M41" i="5" s="1"/>
  <c r="G43" i="5"/>
  <c r="F42" i="5"/>
  <c r="E42" i="5"/>
  <c r="D42" i="5"/>
  <c r="B44" i="5"/>
  <c r="C43" i="5"/>
  <c r="N41" i="5" l="1"/>
  <c r="O41" i="5"/>
  <c r="P41" i="5" s="1"/>
  <c r="O39" i="5"/>
  <c r="P39" i="5" s="1"/>
  <c r="H42" i="5"/>
  <c r="B45" i="5"/>
  <c r="G44" i="5"/>
  <c r="F43" i="5"/>
  <c r="E43" i="5"/>
  <c r="D43" i="5"/>
  <c r="C44" i="5"/>
  <c r="H43" i="5" l="1"/>
  <c r="K43" i="5" s="1"/>
  <c r="M43" i="5" s="1"/>
  <c r="O43" i="5" s="1"/>
  <c r="P43" i="5" s="1"/>
  <c r="K42" i="5"/>
  <c r="M42" i="5" s="1"/>
  <c r="B46" i="5"/>
  <c r="G45" i="5"/>
  <c r="F44" i="5"/>
  <c r="E44" i="5"/>
  <c r="D44" i="5"/>
  <c r="C45" i="5"/>
  <c r="N43" i="5" l="1"/>
  <c r="N42" i="5"/>
  <c r="H44" i="5"/>
  <c r="K44" i="5" s="1"/>
  <c r="M44" i="5" s="1"/>
  <c r="C46" i="5"/>
  <c r="B47" i="5"/>
  <c r="G46" i="5"/>
  <c r="F45" i="5"/>
  <c r="E45" i="5"/>
  <c r="D45" i="5"/>
  <c r="O44" i="5" l="1"/>
  <c r="P44" i="5" s="1"/>
  <c r="N44" i="5"/>
  <c r="O42" i="5"/>
  <c r="P42" i="5" s="1"/>
  <c r="H45" i="5"/>
  <c r="K45" i="5" s="1"/>
  <c r="M45" i="5" s="1"/>
  <c r="C47" i="5"/>
  <c r="B48" i="5"/>
  <c r="G47" i="5"/>
  <c r="F46" i="5"/>
  <c r="E46" i="5"/>
  <c r="D46" i="5"/>
  <c r="O45" i="5" l="1"/>
  <c r="P45" i="5" s="1"/>
  <c r="N45" i="5"/>
  <c r="H46" i="5"/>
  <c r="K46" i="5" s="1"/>
  <c r="M46" i="5" s="1"/>
  <c r="D47" i="5"/>
  <c r="C48" i="5"/>
  <c r="B49" i="5"/>
  <c r="E47" i="5"/>
  <c r="G48" i="5"/>
  <c r="F47" i="5"/>
  <c r="O46" i="5" l="1"/>
  <c r="P46" i="5" s="1"/>
  <c r="N46" i="5"/>
  <c r="H47" i="5"/>
  <c r="K47" i="5" s="1"/>
  <c r="M47" i="5" s="1"/>
  <c r="E48" i="5"/>
  <c r="D48" i="5"/>
  <c r="G49" i="5"/>
  <c r="F48" i="5"/>
  <c r="C49" i="5"/>
  <c r="B50" i="5"/>
  <c r="O47" i="5" l="1"/>
  <c r="P47" i="5" s="1"/>
  <c r="N47" i="5"/>
  <c r="H48" i="5"/>
  <c r="K48" i="5" s="1"/>
  <c r="M48" i="5" s="1"/>
  <c r="G50" i="5"/>
  <c r="F49" i="5"/>
  <c r="E49" i="5"/>
  <c r="D49" i="5"/>
  <c r="C50" i="5"/>
  <c r="B51" i="5"/>
  <c r="H49" i="5" l="1"/>
  <c r="K49" i="5" s="1"/>
  <c r="M49" i="5" s="1"/>
  <c r="O49" i="5" s="1"/>
  <c r="P49" i="5" s="1"/>
  <c r="N48" i="5"/>
  <c r="O48" i="5"/>
  <c r="P48" i="5" s="1"/>
  <c r="G51" i="5"/>
  <c r="F50" i="5"/>
  <c r="E50" i="5"/>
  <c r="D50" i="5"/>
  <c r="C51" i="5"/>
  <c r="B52" i="5"/>
  <c r="N49" i="5" l="1"/>
  <c r="H50" i="5"/>
  <c r="K50" i="5" s="1"/>
  <c r="M50" i="5" s="1"/>
  <c r="B53" i="5"/>
  <c r="G52" i="5"/>
  <c r="F51" i="5"/>
  <c r="E51" i="5"/>
  <c r="D51" i="5"/>
  <c r="C52" i="5"/>
  <c r="H51" i="5" l="1"/>
  <c r="K51" i="5" s="1"/>
  <c r="M51" i="5" s="1"/>
  <c r="O51" i="5" s="1"/>
  <c r="P51" i="5" s="1"/>
  <c r="N50" i="5"/>
  <c r="O50" i="5"/>
  <c r="P50" i="5" s="1"/>
  <c r="B54" i="5"/>
  <c r="G53" i="5"/>
  <c r="F52" i="5"/>
  <c r="E52" i="5"/>
  <c r="C53" i="5"/>
  <c r="D52" i="5"/>
  <c r="N51" i="5" l="1"/>
  <c r="H52" i="5"/>
  <c r="K52" i="5" s="1"/>
  <c r="M52" i="5" s="1"/>
  <c r="O52" i="5" s="1"/>
  <c r="P52" i="5" s="1"/>
  <c r="C54" i="5"/>
  <c r="B55" i="5"/>
  <c r="G54" i="5"/>
  <c r="F53" i="5"/>
  <c r="E53" i="5"/>
  <c r="D53" i="5"/>
  <c r="N52" i="5" l="1"/>
  <c r="H53" i="5"/>
  <c r="K53" i="5" s="1"/>
  <c r="M53" i="5" s="1"/>
  <c r="C55" i="5"/>
  <c r="B56" i="5"/>
  <c r="G55" i="5"/>
  <c r="F54" i="5"/>
  <c r="E54" i="5"/>
  <c r="D54" i="5"/>
  <c r="N53" i="5" l="1"/>
  <c r="H54" i="5"/>
  <c r="K54" i="5" s="1"/>
  <c r="M54" i="5" s="1"/>
  <c r="M55" i="5" s="1"/>
  <c r="O53" i="5"/>
  <c r="P53" i="5" s="1"/>
  <c r="D55" i="5"/>
  <c r="C56" i="5"/>
  <c r="B57" i="5"/>
  <c r="E55" i="5"/>
  <c r="G56" i="5"/>
  <c r="F55" i="5"/>
  <c r="K55" i="5" l="1"/>
  <c r="H55" i="5"/>
  <c r="E56" i="5"/>
  <c r="D56" i="5"/>
  <c r="C57" i="5"/>
  <c r="G57" i="5"/>
  <c r="F56" i="5"/>
  <c r="B58" i="5"/>
  <c r="H56" i="5" l="1"/>
  <c r="G58" i="5"/>
  <c r="F57" i="5"/>
  <c r="E57" i="5"/>
  <c r="D57" i="5"/>
  <c r="H57" i="5" s="1"/>
  <c r="C58" i="5"/>
  <c r="B59" i="5"/>
  <c r="G59" i="5" l="1"/>
  <c r="F58" i="5"/>
  <c r="E58" i="5"/>
  <c r="D58" i="5"/>
  <c r="C59" i="5"/>
  <c r="B60" i="5"/>
  <c r="H58" i="5" l="1"/>
  <c r="B61" i="5"/>
  <c r="G60" i="5"/>
  <c r="F59" i="5"/>
  <c r="E59" i="5"/>
  <c r="D59" i="5"/>
  <c r="C60" i="5"/>
  <c r="H59" i="5" l="1"/>
  <c r="B62" i="5"/>
  <c r="C61" i="5"/>
  <c r="G61" i="5"/>
  <c r="F60" i="5"/>
  <c r="E60" i="5"/>
  <c r="D60" i="5"/>
  <c r="H60" i="5" l="1"/>
  <c r="C62" i="5"/>
  <c r="B63" i="5"/>
  <c r="G62" i="5"/>
  <c r="F61" i="5"/>
  <c r="E61" i="5"/>
  <c r="D61" i="5"/>
  <c r="H61" i="5" l="1"/>
  <c r="C63" i="5"/>
  <c r="B64" i="5"/>
  <c r="D62" i="5"/>
  <c r="G63" i="5"/>
  <c r="F62" i="5"/>
  <c r="E62" i="5"/>
  <c r="H62" i="5" l="1"/>
  <c r="D63" i="5"/>
  <c r="C64" i="5"/>
  <c r="B65" i="5"/>
  <c r="E63" i="5"/>
  <c r="G64" i="5"/>
  <c r="F63" i="5"/>
  <c r="H63" i="5" l="1"/>
  <c r="E64" i="5"/>
  <c r="D64" i="5"/>
  <c r="C65" i="5"/>
  <c r="G65" i="5"/>
  <c r="B66" i="5"/>
  <c r="F64" i="5"/>
  <c r="H64" i="5" l="1"/>
  <c r="G66" i="5"/>
  <c r="F65" i="5"/>
  <c r="E65" i="5"/>
  <c r="D65" i="5"/>
  <c r="C66" i="5"/>
  <c r="B67" i="5"/>
  <c r="H65" i="5" l="1"/>
  <c r="G67" i="5"/>
  <c r="F66" i="5"/>
  <c r="E66" i="5"/>
  <c r="D66" i="5"/>
  <c r="B68" i="5"/>
  <c r="C67" i="5"/>
  <c r="H66" i="5"/>
  <c r="B69" i="5" l="1"/>
  <c r="G68" i="5"/>
  <c r="F67" i="5"/>
  <c r="E67" i="5"/>
  <c r="D67" i="5"/>
  <c r="C68" i="5"/>
  <c r="H67" i="5" l="1"/>
  <c r="B70" i="5"/>
  <c r="G69" i="5"/>
  <c r="F68" i="5"/>
  <c r="E68" i="5"/>
  <c r="C69" i="5"/>
  <c r="D68" i="5"/>
  <c r="H68" i="5" l="1"/>
  <c r="C70" i="5"/>
  <c r="B71" i="5"/>
  <c r="G70" i="5"/>
  <c r="F69" i="5"/>
  <c r="E69" i="5"/>
  <c r="D69" i="5"/>
  <c r="H69" i="5" l="1"/>
  <c r="C71" i="5"/>
  <c r="B72" i="5"/>
  <c r="G71" i="5"/>
  <c r="F70" i="5"/>
  <c r="E70" i="5"/>
  <c r="D70" i="5"/>
  <c r="H70" i="5" l="1"/>
  <c r="D71" i="5"/>
  <c r="C72" i="5"/>
  <c r="B73" i="5"/>
  <c r="E71" i="5"/>
  <c r="G72" i="5"/>
  <c r="F71" i="5"/>
  <c r="H71" i="5" l="1"/>
  <c r="E72" i="5"/>
  <c r="D72" i="5"/>
  <c r="C73" i="5"/>
  <c r="B74" i="5"/>
  <c r="F72" i="5"/>
  <c r="G73" i="5"/>
  <c r="H72" i="5" l="1"/>
  <c r="G74" i="5"/>
  <c r="F73" i="5"/>
  <c r="E73" i="5"/>
  <c r="D73" i="5"/>
  <c r="C74" i="5"/>
  <c r="B75" i="5"/>
  <c r="H73" i="5" l="1"/>
  <c r="G75" i="5"/>
  <c r="F74" i="5"/>
  <c r="E74" i="5"/>
  <c r="D74" i="5"/>
  <c r="C75" i="5"/>
  <c r="B76" i="5"/>
  <c r="H74" i="5"/>
  <c r="B77" i="5" l="1"/>
  <c r="G76" i="5"/>
  <c r="F75" i="5"/>
  <c r="E75" i="5"/>
  <c r="D75" i="5"/>
  <c r="C76" i="5"/>
  <c r="H75" i="5"/>
  <c r="B78" i="5" l="1"/>
  <c r="G77" i="5"/>
  <c r="F76" i="5"/>
  <c r="E76" i="5"/>
  <c r="C77" i="5"/>
  <c r="D76" i="5"/>
  <c r="H76" i="5" l="1"/>
  <c r="C78" i="5"/>
  <c r="B79" i="5"/>
  <c r="G78" i="5"/>
  <c r="F77" i="5"/>
  <c r="E77" i="5"/>
  <c r="D77" i="5"/>
  <c r="H77" i="5" l="1"/>
  <c r="C79" i="5"/>
  <c r="B80" i="5"/>
  <c r="G79" i="5"/>
  <c r="F78" i="5"/>
  <c r="E78" i="5"/>
  <c r="D78" i="5"/>
  <c r="H78" i="5" s="1"/>
  <c r="D79" i="5" l="1"/>
  <c r="C80" i="5"/>
  <c r="B81" i="5"/>
  <c r="E79" i="5"/>
  <c r="G80" i="5"/>
  <c r="F79" i="5"/>
  <c r="H79" i="5" l="1"/>
  <c r="E80" i="5"/>
  <c r="D80" i="5"/>
  <c r="C81" i="5"/>
  <c r="F80" i="5"/>
  <c r="B82" i="5"/>
  <c r="G81" i="5"/>
  <c r="H80" i="5" l="1"/>
  <c r="G82" i="5"/>
  <c r="F81" i="5"/>
  <c r="E81" i="5"/>
  <c r="D81" i="5"/>
  <c r="C82" i="5"/>
  <c r="B83" i="5"/>
  <c r="H81" i="5" l="1"/>
  <c r="G83" i="5"/>
  <c r="F11" i="5" s="1"/>
  <c r="F82" i="5"/>
  <c r="E82" i="5"/>
  <c r="D82" i="5"/>
  <c r="C83" i="5"/>
  <c r="H82" i="5" l="1"/>
  <c r="H83" i="5"/>
  <c r="F30" i="5" l="1"/>
  <c r="F31" i="5" s="1"/>
  <c r="C43" i="6" l="1"/>
  <c r="E7" i="6"/>
  <c r="E43" i="6" s="1"/>
  <c r="Q12" i="3" s="1"/>
  <c r="R12" i="3" s="1"/>
  <c r="E6" i="6"/>
  <c r="B43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D3" i="4"/>
  <c r="J34" i="3"/>
  <c r="C32" i="3"/>
  <c r="AC96" i="3" l="1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95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74" i="3"/>
  <c r="AC53" i="3"/>
  <c r="AC17" i="3"/>
  <c r="AC18" i="3"/>
  <c r="AC19" i="3"/>
  <c r="AC20" i="3"/>
  <c r="AC21" i="3"/>
  <c r="AC22" i="3"/>
  <c r="AC23" i="3"/>
  <c r="AC24" i="3"/>
  <c r="AC25" i="3"/>
  <c r="AC26" i="3"/>
  <c r="AH2" i="2"/>
  <c r="AB2" i="2"/>
  <c r="V2" i="2"/>
  <c r="P2" i="2"/>
  <c r="C29" i="3" s="1"/>
  <c r="J2" i="2"/>
  <c r="C50" i="3"/>
  <c r="I8" i="4"/>
  <c r="D7" i="4"/>
  <c r="D6" i="4"/>
  <c r="D5" i="4"/>
  <c r="D4" i="4"/>
  <c r="C92" i="3"/>
  <c r="W110" i="3"/>
  <c r="N110" i="3"/>
  <c r="O110" i="3" s="1"/>
  <c r="P110" i="3" s="1"/>
  <c r="J110" i="3"/>
  <c r="G110" i="3"/>
  <c r="R110" i="3" s="1"/>
  <c r="S110" i="3" s="1"/>
  <c r="W109" i="3"/>
  <c r="Y109" i="3" s="1"/>
  <c r="AA109" i="3" s="1"/>
  <c r="N109" i="3"/>
  <c r="O109" i="3" s="1"/>
  <c r="P109" i="3" s="1"/>
  <c r="J109" i="3"/>
  <c r="G109" i="3"/>
  <c r="R109" i="3" s="1"/>
  <c r="S109" i="3" s="1"/>
  <c r="W108" i="3"/>
  <c r="Y108" i="3" s="1"/>
  <c r="AA108" i="3" s="1"/>
  <c r="R108" i="3"/>
  <c r="S108" i="3" s="1"/>
  <c r="N108" i="3"/>
  <c r="O108" i="3" s="1"/>
  <c r="P108" i="3" s="1"/>
  <c r="J108" i="3"/>
  <c r="G108" i="3"/>
  <c r="W107" i="3"/>
  <c r="Y107" i="3" s="1"/>
  <c r="AA107" i="3" s="1"/>
  <c r="N107" i="3"/>
  <c r="O107" i="3" s="1"/>
  <c r="P107" i="3" s="1"/>
  <c r="J107" i="3"/>
  <c r="G107" i="3"/>
  <c r="R107" i="3" s="1"/>
  <c r="S107" i="3" s="1"/>
  <c r="W106" i="3"/>
  <c r="N106" i="3"/>
  <c r="O106" i="3" s="1"/>
  <c r="P106" i="3" s="1"/>
  <c r="J106" i="3"/>
  <c r="G106" i="3"/>
  <c r="R106" i="3" s="1"/>
  <c r="S106" i="3" s="1"/>
  <c r="W105" i="3"/>
  <c r="Y105" i="3" s="1"/>
  <c r="AA105" i="3" s="1"/>
  <c r="N105" i="3"/>
  <c r="O105" i="3" s="1"/>
  <c r="P105" i="3" s="1"/>
  <c r="T105" i="3" s="1"/>
  <c r="J105" i="3"/>
  <c r="G105" i="3"/>
  <c r="R105" i="3" s="1"/>
  <c r="S105" i="3" s="1"/>
  <c r="W104" i="3"/>
  <c r="Y104" i="3" s="1"/>
  <c r="AA104" i="3" s="1"/>
  <c r="N104" i="3"/>
  <c r="O104" i="3" s="1"/>
  <c r="P104" i="3" s="1"/>
  <c r="J104" i="3"/>
  <c r="G104" i="3"/>
  <c r="R104" i="3" s="1"/>
  <c r="S104" i="3" s="1"/>
  <c r="W103" i="3"/>
  <c r="Y103" i="3" s="1"/>
  <c r="AA103" i="3" s="1"/>
  <c r="R103" i="3"/>
  <c r="S103" i="3" s="1"/>
  <c r="N103" i="3"/>
  <c r="O103" i="3" s="1"/>
  <c r="P103" i="3" s="1"/>
  <c r="J103" i="3"/>
  <c r="G103" i="3"/>
  <c r="W102" i="3"/>
  <c r="O102" i="3"/>
  <c r="P102" i="3" s="1"/>
  <c r="N102" i="3"/>
  <c r="J102" i="3"/>
  <c r="G102" i="3"/>
  <c r="R102" i="3" s="1"/>
  <c r="S102" i="3" s="1"/>
  <c r="W101" i="3"/>
  <c r="Y101" i="3" s="1"/>
  <c r="AA101" i="3" s="1"/>
  <c r="O101" i="3"/>
  <c r="P101" i="3" s="1"/>
  <c r="N101" i="3"/>
  <c r="J101" i="3"/>
  <c r="G101" i="3"/>
  <c r="R101" i="3" s="1"/>
  <c r="S101" i="3" s="1"/>
  <c r="W100" i="3"/>
  <c r="Y100" i="3" s="1"/>
  <c r="AA100" i="3" s="1"/>
  <c r="N100" i="3"/>
  <c r="O100" i="3" s="1"/>
  <c r="P100" i="3" s="1"/>
  <c r="J100" i="3"/>
  <c r="G100" i="3"/>
  <c r="R100" i="3" s="1"/>
  <c r="S100" i="3" s="1"/>
  <c r="W99" i="3"/>
  <c r="Y99" i="3" s="1"/>
  <c r="AA99" i="3" s="1"/>
  <c r="N99" i="3"/>
  <c r="O99" i="3" s="1"/>
  <c r="P99" i="3" s="1"/>
  <c r="J99" i="3"/>
  <c r="G99" i="3"/>
  <c r="R99" i="3" s="1"/>
  <c r="S99" i="3" s="1"/>
  <c r="W98" i="3"/>
  <c r="N98" i="3"/>
  <c r="O98" i="3" s="1"/>
  <c r="P98" i="3" s="1"/>
  <c r="J98" i="3"/>
  <c r="G98" i="3"/>
  <c r="R98" i="3" s="1"/>
  <c r="S98" i="3" s="1"/>
  <c r="W97" i="3"/>
  <c r="Y97" i="3" s="1"/>
  <c r="AA97" i="3" s="1"/>
  <c r="O97" i="3"/>
  <c r="P97" i="3" s="1"/>
  <c r="N97" i="3"/>
  <c r="J97" i="3"/>
  <c r="G97" i="3"/>
  <c r="R97" i="3" s="1"/>
  <c r="S97" i="3" s="1"/>
  <c r="W96" i="3"/>
  <c r="Y96" i="3" s="1"/>
  <c r="AA96" i="3" s="1"/>
  <c r="N96" i="3"/>
  <c r="O96" i="3" s="1"/>
  <c r="P96" i="3" s="1"/>
  <c r="J96" i="3"/>
  <c r="G96" i="3"/>
  <c r="R96" i="3" s="1"/>
  <c r="S96" i="3" s="1"/>
  <c r="W95" i="3"/>
  <c r="Y95" i="3" s="1"/>
  <c r="AA95" i="3" s="1"/>
  <c r="N95" i="3"/>
  <c r="O95" i="3" s="1"/>
  <c r="P95" i="3" s="1"/>
  <c r="J95" i="3"/>
  <c r="G95" i="3"/>
  <c r="R95" i="3" s="1"/>
  <c r="S95" i="3" s="1"/>
  <c r="C71" i="3"/>
  <c r="W89" i="3"/>
  <c r="Y89" i="3" s="1"/>
  <c r="N89" i="3"/>
  <c r="O89" i="3" s="1"/>
  <c r="P89" i="3" s="1"/>
  <c r="J89" i="3"/>
  <c r="G89" i="3"/>
  <c r="R89" i="3" s="1"/>
  <c r="S89" i="3" s="1"/>
  <c r="W88" i="3"/>
  <c r="Y88" i="3" s="1"/>
  <c r="AA88" i="3" s="1"/>
  <c r="N88" i="3"/>
  <c r="O88" i="3" s="1"/>
  <c r="P88" i="3" s="1"/>
  <c r="J88" i="3"/>
  <c r="G88" i="3"/>
  <c r="R88" i="3" s="1"/>
  <c r="S88" i="3" s="1"/>
  <c r="W87" i="3"/>
  <c r="Y87" i="3" s="1"/>
  <c r="AA87" i="3" s="1"/>
  <c r="N87" i="3"/>
  <c r="O87" i="3" s="1"/>
  <c r="P87" i="3" s="1"/>
  <c r="J87" i="3"/>
  <c r="G87" i="3"/>
  <c r="R87" i="3" s="1"/>
  <c r="S87" i="3" s="1"/>
  <c r="W86" i="3"/>
  <c r="Y86" i="3" s="1"/>
  <c r="AA86" i="3" s="1"/>
  <c r="N86" i="3"/>
  <c r="O86" i="3" s="1"/>
  <c r="P86" i="3" s="1"/>
  <c r="J86" i="3"/>
  <c r="G86" i="3"/>
  <c r="R86" i="3" s="1"/>
  <c r="S86" i="3" s="1"/>
  <c r="W85" i="3"/>
  <c r="Y85" i="3" s="1"/>
  <c r="AA85" i="3" s="1"/>
  <c r="O85" i="3"/>
  <c r="P85" i="3" s="1"/>
  <c r="N85" i="3"/>
  <c r="J85" i="3"/>
  <c r="G85" i="3"/>
  <c r="R85" i="3" s="1"/>
  <c r="S85" i="3" s="1"/>
  <c r="W84" i="3"/>
  <c r="Y84" i="3" s="1"/>
  <c r="AA84" i="3" s="1"/>
  <c r="N84" i="3"/>
  <c r="O84" i="3" s="1"/>
  <c r="P84" i="3" s="1"/>
  <c r="J84" i="3"/>
  <c r="G84" i="3"/>
  <c r="R84" i="3" s="1"/>
  <c r="S84" i="3" s="1"/>
  <c r="W83" i="3"/>
  <c r="Y83" i="3" s="1"/>
  <c r="AA83" i="3" s="1"/>
  <c r="N83" i="3"/>
  <c r="O83" i="3" s="1"/>
  <c r="P83" i="3" s="1"/>
  <c r="J83" i="3"/>
  <c r="G83" i="3"/>
  <c r="R83" i="3" s="1"/>
  <c r="S83" i="3" s="1"/>
  <c r="W82" i="3"/>
  <c r="Y82" i="3" s="1"/>
  <c r="AA82" i="3" s="1"/>
  <c r="N82" i="3"/>
  <c r="O82" i="3" s="1"/>
  <c r="P82" i="3" s="1"/>
  <c r="J82" i="3"/>
  <c r="G82" i="3"/>
  <c r="R82" i="3" s="1"/>
  <c r="S82" i="3" s="1"/>
  <c r="W81" i="3"/>
  <c r="Y81" i="3" s="1"/>
  <c r="AA81" i="3" s="1"/>
  <c r="N81" i="3"/>
  <c r="O81" i="3" s="1"/>
  <c r="P81" i="3" s="1"/>
  <c r="J81" i="3"/>
  <c r="G81" i="3"/>
  <c r="R81" i="3" s="1"/>
  <c r="S81" i="3" s="1"/>
  <c r="W80" i="3"/>
  <c r="Y80" i="3" s="1"/>
  <c r="AA80" i="3" s="1"/>
  <c r="N80" i="3"/>
  <c r="O80" i="3" s="1"/>
  <c r="P80" i="3" s="1"/>
  <c r="J80" i="3"/>
  <c r="G80" i="3"/>
  <c r="R80" i="3" s="1"/>
  <c r="S80" i="3" s="1"/>
  <c r="W79" i="3"/>
  <c r="Y79" i="3" s="1"/>
  <c r="AA79" i="3" s="1"/>
  <c r="N79" i="3"/>
  <c r="O79" i="3" s="1"/>
  <c r="P79" i="3" s="1"/>
  <c r="J79" i="3"/>
  <c r="G79" i="3"/>
  <c r="R79" i="3" s="1"/>
  <c r="S79" i="3" s="1"/>
  <c r="W78" i="3"/>
  <c r="Y78" i="3" s="1"/>
  <c r="AA78" i="3" s="1"/>
  <c r="R78" i="3"/>
  <c r="S78" i="3" s="1"/>
  <c r="N78" i="3"/>
  <c r="O78" i="3" s="1"/>
  <c r="P78" i="3" s="1"/>
  <c r="J78" i="3"/>
  <c r="G78" i="3"/>
  <c r="W77" i="3"/>
  <c r="O77" i="3"/>
  <c r="P77" i="3" s="1"/>
  <c r="N77" i="3"/>
  <c r="J77" i="3"/>
  <c r="G77" i="3"/>
  <c r="R77" i="3" s="1"/>
  <c r="S77" i="3" s="1"/>
  <c r="W76" i="3"/>
  <c r="N76" i="3"/>
  <c r="O76" i="3" s="1"/>
  <c r="P76" i="3" s="1"/>
  <c r="J76" i="3"/>
  <c r="G76" i="3"/>
  <c r="R76" i="3" s="1"/>
  <c r="S76" i="3" s="1"/>
  <c r="W75" i="3"/>
  <c r="Y75" i="3" s="1"/>
  <c r="AA75" i="3" s="1"/>
  <c r="N75" i="3"/>
  <c r="O75" i="3" s="1"/>
  <c r="P75" i="3" s="1"/>
  <c r="J75" i="3"/>
  <c r="G75" i="3"/>
  <c r="R75" i="3" s="1"/>
  <c r="S75" i="3" s="1"/>
  <c r="W74" i="3"/>
  <c r="Y74" i="3" s="1"/>
  <c r="AA74" i="3" s="1"/>
  <c r="N74" i="3"/>
  <c r="O74" i="3" s="1"/>
  <c r="P74" i="3" s="1"/>
  <c r="J74" i="3"/>
  <c r="G74" i="3"/>
  <c r="R74" i="3" s="1"/>
  <c r="S74" i="3" s="1"/>
  <c r="W68" i="3"/>
  <c r="Y68" i="3" s="1"/>
  <c r="AA68" i="3" s="1"/>
  <c r="N68" i="3"/>
  <c r="O68" i="3" s="1"/>
  <c r="P68" i="3" s="1"/>
  <c r="J68" i="3"/>
  <c r="G68" i="3"/>
  <c r="R68" i="3" s="1"/>
  <c r="S68" i="3" s="1"/>
  <c r="W67" i="3"/>
  <c r="Y67" i="3" s="1"/>
  <c r="AA67" i="3" s="1"/>
  <c r="N67" i="3"/>
  <c r="O67" i="3" s="1"/>
  <c r="P67" i="3" s="1"/>
  <c r="J67" i="3"/>
  <c r="G67" i="3"/>
  <c r="R67" i="3" s="1"/>
  <c r="S67" i="3" s="1"/>
  <c r="W66" i="3"/>
  <c r="Y66" i="3" s="1"/>
  <c r="AA66" i="3" s="1"/>
  <c r="N66" i="3"/>
  <c r="O66" i="3" s="1"/>
  <c r="P66" i="3" s="1"/>
  <c r="J66" i="3"/>
  <c r="G66" i="3"/>
  <c r="R66" i="3" s="1"/>
  <c r="S66" i="3" s="1"/>
  <c r="W65" i="3"/>
  <c r="Y65" i="3" s="1"/>
  <c r="AA65" i="3" s="1"/>
  <c r="N65" i="3"/>
  <c r="O65" i="3" s="1"/>
  <c r="P65" i="3" s="1"/>
  <c r="J65" i="3"/>
  <c r="G65" i="3"/>
  <c r="R65" i="3" s="1"/>
  <c r="S65" i="3" s="1"/>
  <c r="W64" i="3"/>
  <c r="Y64" i="3" s="1"/>
  <c r="AA64" i="3" s="1"/>
  <c r="N64" i="3"/>
  <c r="O64" i="3" s="1"/>
  <c r="P64" i="3" s="1"/>
  <c r="J64" i="3"/>
  <c r="G64" i="3"/>
  <c r="R64" i="3" s="1"/>
  <c r="S64" i="3" s="1"/>
  <c r="W63" i="3"/>
  <c r="Y63" i="3" s="1"/>
  <c r="AA63" i="3" s="1"/>
  <c r="N63" i="3"/>
  <c r="O63" i="3" s="1"/>
  <c r="P63" i="3" s="1"/>
  <c r="J63" i="3"/>
  <c r="G63" i="3"/>
  <c r="R63" i="3" s="1"/>
  <c r="S63" i="3" s="1"/>
  <c r="W62" i="3"/>
  <c r="Y62" i="3" s="1"/>
  <c r="AA62" i="3" s="1"/>
  <c r="N62" i="3"/>
  <c r="O62" i="3" s="1"/>
  <c r="P62" i="3" s="1"/>
  <c r="J62" i="3"/>
  <c r="G62" i="3"/>
  <c r="R62" i="3" s="1"/>
  <c r="S62" i="3" s="1"/>
  <c r="W61" i="3"/>
  <c r="Y61" i="3" s="1"/>
  <c r="AA61" i="3" s="1"/>
  <c r="N61" i="3"/>
  <c r="O61" i="3" s="1"/>
  <c r="P61" i="3" s="1"/>
  <c r="J61" i="3"/>
  <c r="G61" i="3"/>
  <c r="R61" i="3" s="1"/>
  <c r="S61" i="3" s="1"/>
  <c r="W60" i="3"/>
  <c r="Y60" i="3" s="1"/>
  <c r="AA60" i="3" s="1"/>
  <c r="N60" i="3"/>
  <c r="O60" i="3" s="1"/>
  <c r="P60" i="3" s="1"/>
  <c r="J60" i="3"/>
  <c r="G60" i="3"/>
  <c r="R60" i="3" s="1"/>
  <c r="S60" i="3" s="1"/>
  <c r="W59" i="3"/>
  <c r="Y59" i="3" s="1"/>
  <c r="AA59" i="3" s="1"/>
  <c r="N59" i="3"/>
  <c r="O59" i="3" s="1"/>
  <c r="P59" i="3" s="1"/>
  <c r="J59" i="3"/>
  <c r="G59" i="3"/>
  <c r="R59" i="3" s="1"/>
  <c r="S59" i="3" s="1"/>
  <c r="W58" i="3"/>
  <c r="Y58" i="3" s="1"/>
  <c r="AA58" i="3" s="1"/>
  <c r="N58" i="3"/>
  <c r="O58" i="3" s="1"/>
  <c r="P58" i="3" s="1"/>
  <c r="J58" i="3"/>
  <c r="G58" i="3"/>
  <c r="R58" i="3" s="1"/>
  <c r="S58" i="3" s="1"/>
  <c r="W57" i="3"/>
  <c r="Y57" i="3" s="1"/>
  <c r="AA57" i="3" s="1"/>
  <c r="N57" i="3"/>
  <c r="O57" i="3" s="1"/>
  <c r="P57" i="3" s="1"/>
  <c r="J57" i="3"/>
  <c r="G57" i="3"/>
  <c r="R57" i="3" s="1"/>
  <c r="S57" i="3" s="1"/>
  <c r="W56" i="3"/>
  <c r="Y56" i="3" s="1"/>
  <c r="AA56" i="3" s="1"/>
  <c r="N56" i="3"/>
  <c r="O56" i="3" s="1"/>
  <c r="P56" i="3" s="1"/>
  <c r="J56" i="3"/>
  <c r="G56" i="3"/>
  <c r="R56" i="3" s="1"/>
  <c r="S56" i="3" s="1"/>
  <c r="W55" i="3"/>
  <c r="Y55" i="3" s="1"/>
  <c r="AA55" i="3" s="1"/>
  <c r="N55" i="3"/>
  <c r="O55" i="3" s="1"/>
  <c r="P55" i="3" s="1"/>
  <c r="J55" i="3"/>
  <c r="C55" i="3" s="1"/>
  <c r="G55" i="3"/>
  <c r="R55" i="3" s="1"/>
  <c r="S55" i="3" s="1"/>
  <c r="W54" i="3"/>
  <c r="Y54" i="3" s="1"/>
  <c r="AA54" i="3" s="1"/>
  <c r="N54" i="3"/>
  <c r="O54" i="3" s="1"/>
  <c r="P54" i="3" s="1"/>
  <c r="J54" i="3"/>
  <c r="G54" i="3"/>
  <c r="R54" i="3" s="1"/>
  <c r="S54" i="3" s="1"/>
  <c r="W53" i="3"/>
  <c r="Y53" i="3" s="1"/>
  <c r="N53" i="3"/>
  <c r="O53" i="3" s="1"/>
  <c r="P53" i="3" s="1"/>
  <c r="J53" i="3"/>
  <c r="G53" i="3"/>
  <c r="R53" i="3" s="1"/>
  <c r="S53" i="3" s="1"/>
  <c r="W47" i="3"/>
  <c r="N47" i="3"/>
  <c r="O47" i="3" s="1"/>
  <c r="P47" i="3" s="1"/>
  <c r="J47" i="3"/>
  <c r="G47" i="3"/>
  <c r="R47" i="3" s="1"/>
  <c r="S47" i="3" s="1"/>
  <c r="W46" i="3"/>
  <c r="Y46" i="3" s="1"/>
  <c r="AA46" i="3" s="1"/>
  <c r="N46" i="3"/>
  <c r="O46" i="3" s="1"/>
  <c r="P46" i="3" s="1"/>
  <c r="J46" i="3"/>
  <c r="G46" i="3"/>
  <c r="R46" i="3" s="1"/>
  <c r="S46" i="3" s="1"/>
  <c r="W45" i="3"/>
  <c r="Y45" i="3" s="1"/>
  <c r="AA45" i="3" s="1"/>
  <c r="N45" i="3"/>
  <c r="O45" i="3" s="1"/>
  <c r="P45" i="3" s="1"/>
  <c r="J45" i="3"/>
  <c r="G45" i="3"/>
  <c r="R45" i="3" s="1"/>
  <c r="S45" i="3" s="1"/>
  <c r="W44" i="3"/>
  <c r="Y44" i="3" s="1"/>
  <c r="AA44" i="3" s="1"/>
  <c r="N44" i="3"/>
  <c r="O44" i="3" s="1"/>
  <c r="P44" i="3" s="1"/>
  <c r="J44" i="3"/>
  <c r="G44" i="3"/>
  <c r="R44" i="3" s="1"/>
  <c r="S44" i="3" s="1"/>
  <c r="W43" i="3"/>
  <c r="Y43" i="3" s="1"/>
  <c r="N43" i="3"/>
  <c r="O43" i="3" s="1"/>
  <c r="P43" i="3" s="1"/>
  <c r="J43" i="3"/>
  <c r="G43" i="3"/>
  <c r="R43" i="3" s="1"/>
  <c r="S43" i="3" s="1"/>
  <c r="W42" i="3"/>
  <c r="Y42" i="3" s="1"/>
  <c r="AA42" i="3" s="1"/>
  <c r="N42" i="3"/>
  <c r="O42" i="3" s="1"/>
  <c r="P42" i="3" s="1"/>
  <c r="J42" i="3"/>
  <c r="G42" i="3"/>
  <c r="R42" i="3" s="1"/>
  <c r="S42" i="3" s="1"/>
  <c r="W41" i="3"/>
  <c r="Y41" i="3" s="1"/>
  <c r="AA41" i="3" s="1"/>
  <c r="N41" i="3"/>
  <c r="O41" i="3" s="1"/>
  <c r="P41" i="3" s="1"/>
  <c r="J41" i="3"/>
  <c r="G41" i="3"/>
  <c r="R41" i="3" s="1"/>
  <c r="S41" i="3" s="1"/>
  <c r="W40" i="3"/>
  <c r="Y40" i="3" s="1"/>
  <c r="AA40" i="3" s="1"/>
  <c r="N40" i="3"/>
  <c r="O40" i="3" s="1"/>
  <c r="P40" i="3" s="1"/>
  <c r="J40" i="3"/>
  <c r="G40" i="3"/>
  <c r="R40" i="3" s="1"/>
  <c r="S40" i="3" s="1"/>
  <c r="W39" i="3"/>
  <c r="N39" i="3"/>
  <c r="O39" i="3" s="1"/>
  <c r="P39" i="3" s="1"/>
  <c r="J39" i="3"/>
  <c r="G39" i="3"/>
  <c r="R39" i="3" s="1"/>
  <c r="S39" i="3" s="1"/>
  <c r="W38" i="3"/>
  <c r="Y38" i="3" s="1"/>
  <c r="AA38" i="3" s="1"/>
  <c r="N38" i="3"/>
  <c r="O38" i="3" s="1"/>
  <c r="P38" i="3" s="1"/>
  <c r="J38" i="3"/>
  <c r="G38" i="3"/>
  <c r="R38" i="3" s="1"/>
  <c r="S38" i="3" s="1"/>
  <c r="W37" i="3"/>
  <c r="Y37" i="3" s="1"/>
  <c r="AA37" i="3" s="1"/>
  <c r="N37" i="3"/>
  <c r="O37" i="3" s="1"/>
  <c r="P37" i="3" s="1"/>
  <c r="J37" i="3"/>
  <c r="G37" i="3"/>
  <c r="R37" i="3" s="1"/>
  <c r="S37" i="3" s="1"/>
  <c r="W36" i="3"/>
  <c r="Y36" i="3" s="1"/>
  <c r="AA36" i="3" s="1"/>
  <c r="N36" i="3"/>
  <c r="O36" i="3" s="1"/>
  <c r="P36" i="3" s="1"/>
  <c r="J36" i="3"/>
  <c r="G36" i="3"/>
  <c r="R36" i="3" s="1"/>
  <c r="S36" i="3" s="1"/>
  <c r="W35" i="3"/>
  <c r="Y35" i="3" s="1"/>
  <c r="N35" i="3"/>
  <c r="O35" i="3" s="1"/>
  <c r="P35" i="3" s="1"/>
  <c r="J35" i="3"/>
  <c r="G35" i="3"/>
  <c r="R35" i="3" s="1"/>
  <c r="S35" i="3" s="1"/>
  <c r="W34" i="3"/>
  <c r="N34" i="3"/>
  <c r="O34" i="3" s="1"/>
  <c r="P34" i="3" s="1"/>
  <c r="C34" i="3"/>
  <c r="G34" i="3"/>
  <c r="R34" i="3" s="1"/>
  <c r="S34" i="3" s="1"/>
  <c r="W33" i="3"/>
  <c r="Y33" i="3" s="1"/>
  <c r="AA33" i="3" s="1"/>
  <c r="N33" i="3"/>
  <c r="O33" i="3" s="1"/>
  <c r="P33" i="3" s="1"/>
  <c r="J33" i="3"/>
  <c r="G33" i="3"/>
  <c r="R33" i="3" s="1"/>
  <c r="S33" i="3" s="1"/>
  <c r="W32" i="3"/>
  <c r="Y32" i="3" s="1"/>
  <c r="AA32" i="3" s="1"/>
  <c r="N32" i="3"/>
  <c r="O32" i="3" s="1"/>
  <c r="P32" i="3" s="1"/>
  <c r="J32" i="3"/>
  <c r="G32" i="3"/>
  <c r="R32" i="3" s="1"/>
  <c r="S32" i="3" s="1"/>
  <c r="C8" i="3"/>
  <c r="T109" i="3" l="1"/>
  <c r="T104" i="3"/>
  <c r="T97" i="3"/>
  <c r="AD97" i="3" s="1"/>
  <c r="AE97" i="3" s="1"/>
  <c r="T103" i="3"/>
  <c r="AD103" i="3" s="1"/>
  <c r="AE103" i="3" s="1"/>
  <c r="C103" i="3" s="1"/>
  <c r="T95" i="3"/>
  <c r="AD95" i="3" s="1"/>
  <c r="AE95" i="3" s="1"/>
  <c r="C95" i="3" s="1"/>
  <c r="T96" i="3"/>
  <c r="AD96" i="3" s="1"/>
  <c r="AE96" i="3" s="1"/>
  <c r="C96" i="3" s="1"/>
  <c r="T99" i="3"/>
  <c r="T100" i="3"/>
  <c r="AD100" i="3" s="1"/>
  <c r="AE100" i="3" s="1"/>
  <c r="C100" i="3" s="1"/>
  <c r="T101" i="3"/>
  <c r="AD101" i="3" s="1"/>
  <c r="AE101" i="3" s="1"/>
  <c r="C101" i="3" s="1"/>
  <c r="T107" i="3"/>
  <c r="T108" i="3"/>
  <c r="AD108" i="3" s="1"/>
  <c r="AE108" i="3" s="1"/>
  <c r="C108" i="3" s="1"/>
  <c r="AD104" i="3"/>
  <c r="AE104" i="3" s="1"/>
  <c r="C104" i="3" s="1"/>
  <c r="T106" i="3"/>
  <c r="AD107" i="3"/>
  <c r="AE107" i="3" s="1"/>
  <c r="C107" i="3" s="1"/>
  <c r="AD99" i="3"/>
  <c r="AE99" i="3" s="1"/>
  <c r="C99" i="3" s="1"/>
  <c r="T102" i="3"/>
  <c r="AD109" i="3"/>
  <c r="AE109" i="3" s="1"/>
  <c r="C109" i="3" s="1"/>
  <c r="T110" i="3"/>
  <c r="T98" i="3"/>
  <c r="AD105" i="3"/>
  <c r="AE105" i="3" s="1"/>
  <c r="C105" i="3" s="1"/>
  <c r="T86" i="3"/>
  <c r="AD86" i="3" s="1"/>
  <c r="AE86" i="3" s="1"/>
  <c r="C86" i="3" s="1"/>
  <c r="Y98" i="3"/>
  <c r="AA98" i="3" s="1"/>
  <c r="Y102" i="3"/>
  <c r="AA102" i="3" s="1"/>
  <c r="Y106" i="3"/>
  <c r="AA106" i="3" s="1"/>
  <c r="Y110" i="3"/>
  <c r="AA110" i="3" s="1"/>
  <c r="T74" i="3"/>
  <c r="AD74" i="3" s="1"/>
  <c r="AE74" i="3" s="1"/>
  <c r="C74" i="3" s="1"/>
  <c r="T88" i="3"/>
  <c r="T77" i="3"/>
  <c r="T42" i="3"/>
  <c r="T60" i="3"/>
  <c r="AD60" i="3" s="1"/>
  <c r="AE60" i="3" s="1"/>
  <c r="C60" i="3" s="1"/>
  <c r="T64" i="3"/>
  <c r="AD64" i="3" s="1"/>
  <c r="AE64" i="3" s="1"/>
  <c r="C64" i="3" s="1"/>
  <c r="T83" i="3"/>
  <c r="T46" i="3"/>
  <c r="AD46" i="3" s="1"/>
  <c r="AE46" i="3" s="1"/>
  <c r="C46" i="3" s="1"/>
  <c r="T75" i="3"/>
  <c r="AD75" i="3" s="1"/>
  <c r="AE75" i="3" s="1"/>
  <c r="C75" i="3" s="1"/>
  <c r="T87" i="3"/>
  <c r="AD87" i="3" s="1"/>
  <c r="AE87" i="3" s="1"/>
  <c r="C87" i="3" s="1"/>
  <c r="T89" i="3"/>
  <c r="T79" i="3"/>
  <c r="AD88" i="3"/>
  <c r="AE88" i="3" s="1"/>
  <c r="C88" i="3" s="1"/>
  <c r="T76" i="3"/>
  <c r="AD79" i="3"/>
  <c r="AE79" i="3" s="1"/>
  <c r="C79" i="3" s="1"/>
  <c r="T81" i="3"/>
  <c r="T78" i="3"/>
  <c r="T80" i="3"/>
  <c r="AD83" i="3"/>
  <c r="AE83" i="3" s="1"/>
  <c r="C83" i="3" s="1"/>
  <c r="T85" i="3"/>
  <c r="T82" i="3"/>
  <c r="T84" i="3"/>
  <c r="AA89" i="3"/>
  <c r="T59" i="3"/>
  <c r="Y77" i="3"/>
  <c r="AA77" i="3" s="1"/>
  <c r="T63" i="3"/>
  <c r="AD63" i="3" s="1"/>
  <c r="AE63" i="3" s="1"/>
  <c r="C63" i="3" s="1"/>
  <c r="T67" i="3"/>
  <c r="AD67" i="3" s="1"/>
  <c r="AE67" i="3" s="1"/>
  <c r="C67" i="3" s="1"/>
  <c r="Y76" i="3"/>
  <c r="AA76" i="3" s="1"/>
  <c r="T54" i="3"/>
  <c r="AD54" i="3" s="1"/>
  <c r="AE54" i="3" s="1"/>
  <c r="C54" i="3" s="1"/>
  <c r="T68" i="3"/>
  <c r="AD68" i="3" s="1"/>
  <c r="AE68" i="3" s="1"/>
  <c r="C68" i="3" s="1"/>
  <c r="AA53" i="3"/>
  <c r="AD59" i="3"/>
  <c r="AE59" i="3" s="1"/>
  <c r="C59" i="3" s="1"/>
  <c r="T55" i="3"/>
  <c r="AD55" i="3" s="1"/>
  <c r="AE55" i="3" s="1"/>
  <c r="T56" i="3"/>
  <c r="T53" i="3"/>
  <c r="T37" i="3"/>
  <c r="AD37" i="3" s="1"/>
  <c r="AE37" i="3" s="1"/>
  <c r="C37" i="3" s="1"/>
  <c r="T62" i="3"/>
  <c r="T65" i="3"/>
  <c r="T61" i="3"/>
  <c r="T38" i="3"/>
  <c r="AD38" i="3" s="1"/>
  <c r="AE38" i="3" s="1"/>
  <c r="T57" i="3"/>
  <c r="T41" i="3"/>
  <c r="AD41" i="3" s="1"/>
  <c r="AE41" i="3" s="1"/>
  <c r="C41" i="3" s="1"/>
  <c r="T58" i="3"/>
  <c r="T66" i="3"/>
  <c r="T45" i="3"/>
  <c r="AD45" i="3" s="1"/>
  <c r="AE45" i="3" s="1"/>
  <c r="C45" i="3" s="1"/>
  <c r="AA43" i="3"/>
  <c r="AD42" i="3"/>
  <c r="AE42" i="3" s="1"/>
  <c r="C42" i="3" s="1"/>
  <c r="T32" i="3"/>
  <c r="AC32" i="3" s="1"/>
  <c r="T33" i="3"/>
  <c r="T34" i="3"/>
  <c r="AA35" i="3"/>
  <c r="T39" i="3"/>
  <c r="T47" i="3"/>
  <c r="Y34" i="3"/>
  <c r="AA34" i="3" s="1"/>
  <c r="Y39" i="3"/>
  <c r="AA39" i="3" s="1"/>
  <c r="T40" i="3"/>
  <c r="Y47" i="3"/>
  <c r="AA47" i="3" s="1"/>
  <c r="T35" i="3"/>
  <c r="T43" i="3"/>
  <c r="T36" i="3"/>
  <c r="T44" i="3"/>
  <c r="C97" i="3" l="1"/>
  <c r="AD102" i="3"/>
  <c r="AE102" i="3" s="1"/>
  <c r="C102" i="3" s="1"/>
  <c r="AD98" i="3"/>
  <c r="AE98" i="3" s="1"/>
  <c r="C98" i="3" s="1"/>
  <c r="AD110" i="3"/>
  <c r="AE110" i="3" s="1"/>
  <c r="C110" i="3" s="1"/>
  <c r="AD89" i="3"/>
  <c r="AE89" i="3" s="1"/>
  <c r="C89" i="3" s="1"/>
  <c r="T111" i="3"/>
  <c r="AD106" i="3"/>
  <c r="AE106" i="3" s="1"/>
  <c r="C106" i="3" s="1"/>
  <c r="AD76" i="3"/>
  <c r="AE76" i="3" s="1"/>
  <c r="C76" i="3" s="1"/>
  <c r="AD84" i="3"/>
  <c r="AE84" i="3" s="1"/>
  <c r="C84" i="3" s="1"/>
  <c r="AD82" i="3"/>
  <c r="AE82" i="3" s="1"/>
  <c r="C82" i="3" s="1"/>
  <c r="AD77" i="3"/>
  <c r="AE77" i="3" s="1"/>
  <c r="C77" i="3" s="1"/>
  <c r="AD85" i="3"/>
  <c r="AE85" i="3" s="1"/>
  <c r="C85" i="3" s="1"/>
  <c r="AD80" i="3"/>
  <c r="AE80" i="3" s="1"/>
  <c r="C80" i="3" s="1"/>
  <c r="AD78" i="3"/>
  <c r="AE78" i="3" s="1"/>
  <c r="C78" i="3" s="1"/>
  <c r="AD81" i="3"/>
  <c r="AE81" i="3" s="1"/>
  <c r="C81" i="3" s="1"/>
  <c r="T90" i="3"/>
  <c r="AD66" i="3"/>
  <c r="AE66" i="3" s="1"/>
  <c r="C66" i="3" s="1"/>
  <c r="AD57" i="3"/>
  <c r="AE57" i="3" s="1"/>
  <c r="C57" i="3"/>
  <c r="AD65" i="3"/>
  <c r="AE65" i="3" s="1"/>
  <c r="C65" i="3" s="1"/>
  <c r="AD53" i="3"/>
  <c r="AE53" i="3" s="1"/>
  <c r="C53" i="3" s="1"/>
  <c r="T69" i="3"/>
  <c r="C38" i="3"/>
  <c r="AD58" i="3"/>
  <c r="AE58" i="3" s="1"/>
  <c r="C58" i="3" s="1"/>
  <c r="AD61" i="3"/>
  <c r="AE61" i="3" s="1"/>
  <c r="C61" i="3" s="1"/>
  <c r="AD62" i="3"/>
  <c r="AE62" i="3" s="1"/>
  <c r="C62" i="3" s="1"/>
  <c r="AD56" i="3"/>
  <c r="AE56" i="3" s="1"/>
  <c r="C56" i="3" s="1"/>
  <c r="AD34" i="3"/>
  <c r="AE34" i="3" s="1"/>
  <c r="AD36" i="3"/>
  <c r="AE36" i="3" s="1"/>
  <c r="C36" i="3" s="1"/>
  <c r="AD43" i="3"/>
  <c r="AE43" i="3" s="1"/>
  <c r="C43" i="3" s="1"/>
  <c r="AD47" i="3"/>
  <c r="AE47" i="3" s="1"/>
  <c r="C47" i="3" s="1"/>
  <c r="AD40" i="3"/>
  <c r="AE40" i="3" s="1"/>
  <c r="C40" i="3" s="1"/>
  <c r="AD39" i="3"/>
  <c r="AE39" i="3" s="1"/>
  <c r="C39" i="3" s="1"/>
  <c r="AD44" i="3"/>
  <c r="AE44" i="3" s="1"/>
  <c r="C44" i="3" s="1"/>
  <c r="AD35" i="3"/>
  <c r="AE35" i="3" s="1"/>
  <c r="C35" i="3" s="1"/>
  <c r="AD33" i="3"/>
  <c r="AE33" i="3" s="1"/>
  <c r="C33" i="3" s="1"/>
  <c r="T48" i="3"/>
  <c r="AD32" i="3"/>
  <c r="AE32" i="3" s="1"/>
  <c r="C111" i="3" l="1"/>
  <c r="G7" i="4" s="1"/>
  <c r="C90" i="3"/>
  <c r="E6" i="4" s="1"/>
  <c r="G6" i="4" s="1"/>
  <c r="C69" i="3"/>
  <c r="E5" i="4" s="1"/>
  <c r="G5" i="4" s="1"/>
  <c r="C48" i="3"/>
  <c r="E4" i="4" s="1"/>
  <c r="G4" i="4" s="1"/>
  <c r="W12" i="3" l="1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11" i="3"/>
  <c r="N12" i="3"/>
  <c r="O12" i="3" s="1"/>
  <c r="P12" i="3" s="1"/>
  <c r="N13" i="3"/>
  <c r="O13" i="3" s="1"/>
  <c r="P13" i="3" s="1"/>
  <c r="N14" i="3"/>
  <c r="O14" i="3" s="1"/>
  <c r="P14" i="3" s="1"/>
  <c r="N15" i="3"/>
  <c r="O15" i="3" s="1"/>
  <c r="P15" i="3" s="1"/>
  <c r="N16" i="3"/>
  <c r="O16" i="3" s="1"/>
  <c r="P16" i="3" s="1"/>
  <c r="N17" i="3"/>
  <c r="O17" i="3" s="1"/>
  <c r="P17" i="3" s="1"/>
  <c r="N18" i="3"/>
  <c r="O18" i="3" s="1"/>
  <c r="P18" i="3" s="1"/>
  <c r="N19" i="3"/>
  <c r="O19" i="3" s="1"/>
  <c r="P19" i="3" s="1"/>
  <c r="N20" i="3"/>
  <c r="O20" i="3" s="1"/>
  <c r="P20" i="3" s="1"/>
  <c r="N21" i="3"/>
  <c r="O21" i="3" s="1"/>
  <c r="P21" i="3" s="1"/>
  <c r="N22" i="3"/>
  <c r="O22" i="3" s="1"/>
  <c r="P22" i="3" s="1"/>
  <c r="N23" i="3"/>
  <c r="O23" i="3" s="1"/>
  <c r="P23" i="3" s="1"/>
  <c r="N24" i="3"/>
  <c r="O24" i="3" s="1"/>
  <c r="P24" i="3" s="1"/>
  <c r="N25" i="3"/>
  <c r="O25" i="3" s="1"/>
  <c r="P25" i="3" s="1"/>
  <c r="N26" i="3"/>
  <c r="O26" i="3" s="1"/>
  <c r="P26" i="3" s="1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11" i="3"/>
  <c r="J12" i="3"/>
  <c r="G12" i="3"/>
  <c r="S12" i="3" s="1"/>
  <c r="G13" i="3"/>
  <c r="R13" i="3" s="1"/>
  <c r="S13" i="3" s="1"/>
  <c r="G14" i="3"/>
  <c r="R14" i="3" s="1"/>
  <c r="S14" i="3" s="1"/>
  <c r="G15" i="3"/>
  <c r="R15" i="3" s="1"/>
  <c r="S15" i="3" s="1"/>
  <c r="G16" i="3"/>
  <c r="R16" i="3" s="1"/>
  <c r="S16" i="3" s="1"/>
  <c r="G17" i="3"/>
  <c r="R17" i="3" s="1"/>
  <c r="S17" i="3" s="1"/>
  <c r="G18" i="3"/>
  <c r="R18" i="3" s="1"/>
  <c r="S18" i="3" s="1"/>
  <c r="G19" i="3"/>
  <c r="R19" i="3" s="1"/>
  <c r="S19" i="3" s="1"/>
  <c r="G20" i="3"/>
  <c r="R20" i="3" s="1"/>
  <c r="S20" i="3" s="1"/>
  <c r="G21" i="3"/>
  <c r="R21" i="3" s="1"/>
  <c r="S21" i="3" s="1"/>
  <c r="G22" i="3"/>
  <c r="R22" i="3" s="1"/>
  <c r="S22" i="3" s="1"/>
  <c r="G23" i="3"/>
  <c r="R23" i="3" s="1"/>
  <c r="S23" i="3" s="1"/>
  <c r="G24" i="3"/>
  <c r="R24" i="3" s="1"/>
  <c r="S24" i="3" s="1"/>
  <c r="G25" i="3"/>
  <c r="R25" i="3" s="1"/>
  <c r="S25" i="3" s="1"/>
  <c r="G26" i="3"/>
  <c r="R26" i="3" s="1"/>
  <c r="S26" i="3" s="1"/>
  <c r="G11" i="3"/>
  <c r="R11" i="3" s="1"/>
  <c r="S11" i="3" s="1"/>
  <c r="N11" i="3"/>
  <c r="P11" i="3" s="1"/>
  <c r="D3" i="2"/>
  <c r="F9" i="2"/>
  <c r="F12" i="2"/>
  <c r="F24" i="2"/>
  <c r="AJ29" i="2"/>
  <c r="AJ28" i="2"/>
  <c r="AJ27" i="2"/>
  <c r="AJ26" i="2"/>
  <c r="AJ25" i="2"/>
  <c r="AJ23" i="2"/>
  <c r="AJ22" i="2"/>
  <c r="AJ21" i="2"/>
  <c r="AJ20" i="2"/>
  <c r="AJ19" i="2"/>
  <c r="AJ18" i="2"/>
  <c r="AJ17" i="2"/>
  <c r="AJ16" i="2"/>
  <c r="AJ15" i="2"/>
  <c r="AJ14" i="2"/>
  <c r="AJ13" i="2"/>
  <c r="AJ11" i="2"/>
  <c r="AJ10" i="2"/>
  <c r="AJ8" i="2"/>
  <c r="AJ7" i="2"/>
  <c r="AJ6" i="2"/>
  <c r="AJ5" i="2"/>
  <c r="AJ4" i="2"/>
  <c r="AD29" i="2"/>
  <c r="AD28" i="2"/>
  <c r="F28" i="2" s="1"/>
  <c r="AD27" i="2"/>
  <c r="AD26" i="2"/>
  <c r="AD25" i="2"/>
  <c r="AD23" i="2"/>
  <c r="AD22" i="2"/>
  <c r="AD21" i="2"/>
  <c r="AD20" i="2"/>
  <c r="AD19" i="2"/>
  <c r="AD18" i="2"/>
  <c r="AD17" i="2"/>
  <c r="AD16" i="2"/>
  <c r="AD15" i="2"/>
  <c r="AD14" i="2"/>
  <c r="AD13" i="2"/>
  <c r="AD11" i="2"/>
  <c r="AD10" i="2"/>
  <c r="AD8" i="2"/>
  <c r="AD7" i="2"/>
  <c r="AD6" i="2"/>
  <c r="AD5" i="2"/>
  <c r="AD4" i="2"/>
  <c r="X29" i="2"/>
  <c r="X28" i="2"/>
  <c r="X27" i="2"/>
  <c r="X26" i="2"/>
  <c r="X25" i="2"/>
  <c r="X23" i="2"/>
  <c r="X22" i="2"/>
  <c r="X21" i="2"/>
  <c r="X20" i="2"/>
  <c r="X19" i="2"/>
  <c r="X18" i="2"/>
  <c r="X17" i="2"/>
  <c r="X16" i="2"/>
  <c r="X15" i="2"/>
  <c r="X14" i="2"/>
  <c r="X13" i="2"/>
  <c r="X11" i="2"/>
  <c r="X10" i="2"/>
  <c r="X8" i="2"/>
  <c r="F8" i="2" s="1"/>
  <c r="X7" i="2"/>
  <c r="X6" i="2"/>
  <c r="X5" i="2"/>
  <c r="X4" i="2"/>
  <c r="X30" i="2" s="1"/>
  <c r="R29" i="2"/>
  <c r="R28" i="2"/>
  <c r="R27" i="2"/>
  <c r="F27" i="2" s="1"/>
  <c r="R26" i="2"/>
  <c r="R25" i="2"/>
  <c r="R23" i="2"/>
  <c r="R22" i="2"/>
  <c r="R21" i="2"/>
  <c r="R20" i="2"/>
  <c r="R19" i="2"/>
  <c r="R18" i="2"/>
  <c r="R17" i="2"/>
  <c r="R16" i="2"/>
  <c r="R15" i="2"/>
  <c r="R14" i="2"/>
  <c r="R13" i="2"/>
  <c r="R11" i="2"/>
  <c r="R10" i="2"/>
  <c r="R8" i="2"/>
  <c r="R7" i="2"/>
  <c r="R6" i="2"/>
  <c r="R5" i="2"/>
  <c r="R4" i="2"/>
  <c r="L29" i="2"/>
  <c r="F29" i="2" s="1"/>
  <c r="L28" i="2"/>
  <c r="L27" i="2"/>
  <c r="L26" i="2"/>
  <c r="F26" i="2" s="1"/>
  <c r="L25" i="2"/>
  <c r="F25" i="2" s="1"/>
  <c r="L23" i="2"/>
  <c r="F23" i="2" s="1"/>
  <c r="L22" i="2"/>
  <c r="F22" i="2" s="1"/>
  <c r="L21" i="2"/>
  <c r="F21" i="2" s="1"/>
  <c r="L20" i="2"/>
  <c r="F20" i="2" s="1"/>
  <c r="L19" i="2"/>
  <c r="F19" i="2" s="1"/>
  <c r="L18" i="2"/>
  <c r="F18" i="2" s="1"/>
  <c r="L17" i="2"/>
  <c r="F17" i="2" s="1"/>
  <c r="L16" i="2"/>
  <c r="F16" i="2" s="1"/>
  <c r="L15" i="2"/>
  <c r="F15" i="2" s="1"/>
  <c r="L14" i="2"/>
  <c r="F14" i="2" s="1"/>
  <c r="L13" i="2"/>
  <c r="F13" i="2" s="1"/>
  <c r="L11" i="2"/>
  <c r="F11" i="2" s="1"/>
  <c r="L10" i="2"/>
  <c r="F10" i="2" s="1"/>
  <c r="L8" i="2"/>
  <c r="L7" i="2"/>
  <c r="F7" i="2" s="1"/>
  <c r="L6" i="2"/>
  <c r="F6" i="2" s="1"/>
  <c r="L5" i="2"/>
  <c r="F5" i="2" s="1"/>
  <c r="L4" i="2"/>
  <c r="Y24" i="3" l="1"/>
  <c r="AA24" i="3" s="1"/>
  <c r="Y20" i="3"/>
  <c r="AA20" i="3" s="1"/>
  <c r="Y16" i="3"/>
  <c r="AA16" i="3" s="1"/>
  <c r="Y12" i="3"/>
  <c r="AA12" i="3" s="1"/>
  <c r="Y11" i="3"/>
  <c r="AA11" i="3" s="1"/>
  <c r="Y23" i="3"/>
  <c r="AA23" i="3" s="1"/>
  <c r="Y19" i="3"/>
  <c r="AA19" i="3" s="1"/>
  <c r="Y15" i="3"/>
  <c r="AA15" i="3" s="1"/>
  <c r="Y26" i="3"/>
  <c r="AA26" i="3" s="1"/>
  <c r="Y22" i="3"/>
  <c r="AA22" i="3" s="1"/>
  <c r="Y18" i="3"/>
  <c r="AA18" i="3" s="1"/>
  <c r="Y14" i="3"/>
  <c r="AA14" i="3" s="1"/>
  <c r="Y25" i="3"/>
  <c r="AA25" i="3" s="1"/>
  <c r="Y21" i="3"/>
  <c r="AA21" i="3" s="1"/>
  <c r="Y17" i="3"/>
  <c r="AA17" i="3" s="1"/>
  <c r="Y13" i="3"/>
  <c r="AA13" i="3" s="1"/>
  <c r="T12" i="3"/>
  <c r="AC12" i="3" s="1"/>
  <c r="T11" i="3"/>
  <c r="AC11" i="3" s="1"/>
  <c r="T26" i="3"/>
  <c r="T24" i="3"/>
  <c r="T20" i="3"/>
  <c r="T16" i="3"/>
  <c r="AC16" i="3" s="1"/>
  <c r="T23" i="3"/>
  <c r="T19" i="3"/>
  <c r="T15" i="3"/>
  <c r="AC15" i="3" s="1"/>
  <c r="T13" i="3"/>
  <c r="AC13" i="3" s="1"/>
  <c r="T25" i="3"/>
  <c r="T21" i="3"/>
  <c r="T17" i="3"/>
  <c r="T22" i="3"/>
  <c r="T18" i="3"/>
  <c r="T14" i="3"/>
  <c r="AC14" i="3" s="1"/>
  <c r="R30" i="2"/>
  <c r="F4" i="2"/>
  <c r="L30" i="2"/>
  <c r="AJ30" i="2"/>
  <c r="AJ31" i="2" s="1"/>
  <c r="AD30" i="2"/>
  <c r="AD32" i="2" s="1"/>
  <c r="X32" i="2"/>
  <c r="X31" i="2"/>
  <c r="R31" i="2"/>
  <c r="R32" i="2"/>
  <c r="L31" i="2"/>
  <c r="AD21" i="3" l="1"/>
  <c r="AE21" i="3" s="1"/>
  <c r="C21" i="3"/>
  <c r="AD19" i="3"/>
  <c r="AE19" i="3" s="1"/>
  <c r="C19" i="3" s="1"/>
  <c r="AD18" i="3"/>
  <c r="AE18" i="3" s="1"/>
  <c r="C18" i="3" s="1"/>
  <c r="AD25" i="3"/>
  <c r="AE25" i="3" s="1"/>
  <c r="C25" i="3" s="1"/>
  <c r="AD23" i="3"/>
  <c r="AE23" i="3" s="1"/>
  <c r="C23" i="3" s="1"/>
  <c r="AD22" i="3"/>
  <c r="AE22" i="3" s="1"/>
  <c r="C22" i="3" s="1"/>
  <c r="AD16" i="3"/>
  <c r="AE16" i="3" s="1"/>
  <c r="C16" i="3" s="1"/>
  <c r="AD11" i="3"/>
  <c r="AE11" i="3" s="1"/>
  <c r="C11" i="3" s="1"/>
  <c r="AD20" i="3"/>
  <c r="AE20" i="3" s="1"/>
  <c r="C20" i="3" s="1"/>
  <c r="AD12" i="3"/>
  <c r="AE12" i="3" s="1"/>
  <c r="C12" i="3" s="1"/>
  <c r="AD13" i="3"/>
  <c r="AE13" i="3" s="1"/>
  <c r="AD14" i="3"/>
  <c r="AE14" i="3" s="1"/>
  <c r="C14" i="3" s="1"/>
  <c r="AD15" i="3"/>
  <c r="AE15" i="3" s="1"/>
  <c r="C15" i="3" s="1"/>
  <c r="AD17" i="3"/>
  <c r="AE17" i="3" s="1"/>
  <c r="C17" i="3" s="1"/>
  <c r="AD26" i="3"/>
  <c r="AE26" i="3" s="1"/>
  <c r="C26" i="3" s="1"/>
  <c r="AD24" i="3"/>
  <c r="AE24" i="3" s="1"/>
  <c r="C24" i="3" s="1"/>
  <c r="T27" i="3"/>
  <c r="AD31" i="2"/>
  <c r="R33" i="2"/>
  <c r="R34" i="2" s="1"/>
  <c r="AJ32" i="2"/>
  <c r="F30" i="2"/>
  <c r="L32" i="2"/>
  <c r="AJ33" i="2"/>
  <c r="AJ34" i="2" s="1"/>
  <c r="AD33" i="2"/>
  <c r="AD34" i="2" s="1"/>
  <c r="X33" i="2"/>
  <c r="X34" i="2" s="1"/>
  <c r="C27" i="3" l="1"/>
  <c r="E3" i="4" s="1"/>
  <c r="F32" i="2"/>
  <c r="F31" i="2"/>
  <c r="F33" i="2" s="1"/>
  <c r="F34" i="2" s="1"/>
  <c r="L33" i="2"/>
  <c r="G3" i="4" l="1"/>
  <c r="G8" i="4" s="1"/>
  <c r="L34" i="2"/>
</calcChain>
</file>

<file path=xl/comments1.xml><?xml version="1.0" encoding="utf-8"?>
<comments xmlns="http://schemas.openxmlformats.org/spreadsheetml/2006/main">
  <authors>
    <author>Wouter Pullens MSc</author>
  </authors>
  <commentList>
    <comment ref="H9" authorId="0" shapeId="0">
      <text>
        <r>
          <rPr>
            <sz val="9"/>
            <color indexed="81"/>
            <rFont val="Tahoma"/>
            <family val="2"/>
          </rPr>
          <t>Three options:
fixed price 
Residual rent
Residual Buy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 xml:space="preserve">Options:
</t>
        </r>
        <r>
          <rPr>
            <sz val="9"/>
            <color indexed="81"/>
            <rFont val="Tahoma"/>
            <family val="2"/>
          </rPr>
          <t xml:space="preserve">per unit
per m2 </t>
        </r>
      </text>
    </comment>
    <comment ref="H30" authorId="0" shapeId="0">
      <text>
        <r>
          <rPr>
            <sz val="9"/>
            <color indexed="81"/>
            <rFont val="Tahoma"/>
            <family val="2"/>
          </rPr>
          <t>Three options:
fixed price 
Residual rent
Residual Buy</t>
        </r>
      </text>
    </comment>
    <comment ref="M31" authorId="0" shapeId="0">
      <text>
        <r>
          <rPr>
            <b/>
            <sz val="9"/>
            <color indexed="81"/>
            <rFont val="Tahoma"/>
            <family val="2"/>
          </rPr>
          <t xml:space="preserve">Options:
</t>
        </r>
        <r>
          <rPr>
            <sz val="9"/>
            <color indexed="81"/>
            <rFont val="Tahoma"/>
            <family val="2"/>
          </rPr>
          <t xml:space="preserve">per unit
per m2 </t>
        </r>
      </text>
    </comment>
    <comment ref="H51" authorId="0" shapeId="0">
      <text>
        <r>
          <rPr>
            <sz val="9"/>
            <color indexed="81"/>
            <rFont val="Tahoma"/>
            <family val="2"/>
          </rPr>
          <t>Three options:
fixed price 
Residual rent
Residual Buy</t>
        </r>
      </text>
    </comment>
    <comment ref="M52" authorId="0" shapeId="0">
      <text>
        <r>
          <rPr>
            <b/>
            <sz val="9"/>
            <color indexed="81"/>
            <rFont val="Tahoma"/>
            <family val="2"/>
          </rPr>
          <t xml:space="preserve">Options:
</t>
        </r>
        <r>
          <rPr>
            <sz val="9"/>
            <color indexed="81"/>
            <rFont val="Tahoma"/>
            <family val="2"/>
          </rPr>
          <t xml:space="preserve">per unit
per m2 </t>
        </r>
      </text>
    </comment>
    <comment ref="H72" authorId="0" shapeId="0">
      <text>
        <r>
          <rPr>
            <sz val="9"/>
            <color indexed="81"/>
            <rFont val="Tahoma"/>
            <family val="2"/>
          </rPr>
          <t>Three options:
fixed price 
Residual rent
Residual Buy</t>
        </r>
      </text>
    </comment>
    <comment ref="M73" authorId="0" shapeId="0">
      <text>
        <r>
          <rPr>
            <b/>
            <sz val="9"/>
            <color indexed="81"/>
            <rFont val="Tahoma"/>
            <family val="2"/>
          </rPr>
          <t xml:space="preserve">Options:
</t>
        </r>
        <r>
          <rPr>
            <sz val="9"/>
            <color indexed="81"/>
            <rFont val="Tahoma"/>
            <family val="2"/>
          </rPr>
          <t xml:space="preserve">per unit
per m2 </t>
        </r>
      </text>
    </comment>
    <comment ref="H93" authorId="0" shapeId="0">
      <text>
        <r>
          <rPr>
            <sz val="9"/>
            <color indexed="81"/>
            <rFont val="Tahoma"/>
            <family val="2"/>
          </rPr>
          <t>Three options:
fixed price 
Residual rent
Residual Buy</t>
        </r>
      </text>
    </comment>
    <comment ref="M94" authorId="0" shapeId="0">
      <text>
        <r>
          <rPr>
            <b/>
            <sz val="9"/>
            <color indexed="81"/>
            <rFont val="Tahoma"/>
            <family val="2"/>
          </rPr>
          <t xml:space="preserve">Options:
</t>
        </r>
        <r>
          <rPr>
            <sz val="9"/>
            <color indexed="81"/>
            <rFont val="Tahoma"/>
            <family val="2"/>
          </rPr>
          <t xml:space="preserve">per unit
per m2 </t>
        </r>
      </text>
    </comment>
  </commentList>
</comments>
</file>

<file path=xl/sharedStrings.xml><?xml version="1.0" encoding="utf-8"?>
<sst xmlns="http://schemas.openxmlformats.org/spreadsheetml/2006/main" count="727" uniqueCount="203">
  <si>
    <t>TU/e</t>
  </si>
  <si>
    <t>Faculty Built Environment</t>
  </si>
  <si>
    <t>Course: Multidisciplinair project 2021/2022</t>
  </si>
  <si>
    <t>version 1.0</t>
  </si>
  <si>
    <t>Discipline Real Estate development and management</t>
  </si>
  <si>
    <t xml:space="preserve">Group </t>
  </si>
  <si>
    <t xml:space="preserve">Name student </t>
  </si>
  <si>
    <t xml:space="preserve">[ fill in ] </t>
  </si>
  <si>
    <t>Costs</t>
  </si>
  <si>
    <t>Land transaction</t>
  </si>
  <si>
    <t>Demolishment costs buildings</t>
  </si>
  <si>
    <t>Demolishment costs land</t>
  </si>
  <si>
    <t>Sol remediation</t>
  </si>
  <si>
    <t>Temporary intervention costs 1</t>
  </si>
  <si>
    <t>Temporary intervention costs 2</t>
  </si>
  <si>
    <t xml:space="preserve">Other </t>
  </si>
  <si>
    <t>Green Type 1</t>
  </si>
  <si>
    <t>Green Type 2</t>
  </si>
  <si>
    <t>Green Type 3</t>
  </si>
  <si>
    <t>Water Type 1</t>
  </si>
  <si>
    <t>Water Type 2</t>
  </si>
  <si>
    <t>Paving/Streets Type 1</t>
  </si>
  <si>
    <t>Paving/Streets Type 2</t>
  </si>
  <si>
    <t>Paving/Streets Type 3</t>
  </si>
  <si>
    <t>Other 1</t>
  </si>
  <si>
    <t>Other 2</t>
  </si>
  <si>
    <t>Other 3</t>
  </si>
  <si>
    <t>Public investment 1</t>
  </si>
  <si>
    <t>Public investment 2</t>
  </si>
  <si>
    <t>Public investment 3</t>
  </si>
  <si>
    <t>Public investment 4</t>
  </si>
  <si>
    <t>Public investment 5</t>
  </si>
  <si>
    <t>Project development costs</t>
  </si>
  <si>
    <t>Preparation, supervision and implementation</t>
  </si>
  <si>
    <t>Unforeseen</t>
  </si>
  <si>
    <t>amount</t>
  </si>
  <si>
    <t>unit</t>
  </si>
  <si>
    <t>price / unit</t>
  </si>
  <si>
    <t>costs total</t>
  </si>
  <si>
    <t>%</t>
  </si>
  <si>
    <r>
      <t>m</t>
    </r>
    <r>
      <rPr>
        <sz val="11"/>
        <color theme="1"/>
        <rFont val="Calibri"/>
        <family val="2"/>
      </rPr>
      <t>²</t>
    </r>
  </si>
  <si>
    <t>#</t>
  </si>
  <si>
    <t>Total</t>
  </si>
  <si>
    <t>Sub area 1</t>
  </si>
  <si>
    <t>Sub area 2</t>
  </si>
  <si>
    <t>Sub area 3</t>
  </si>
  <si>
    <t>Sub area 4</t>
  </si>
  <si>
    <t>Sub area 5</t>
  </si>
  <si>
    <t xml:space="preserve">Plan area </t>
  </si>
  <si>
    <t>sum of sub area's</t>
  </si>
  <si>
    <t>valution date:</t>
  </si>
  <si>
    <t>Amount</t>
  </si>
  <si>
    <t>Land price calculation</t>
  </si>
  <si>
    <t>Rent</t>
  </si>
  <si>
    <t>BAR</t>
  </si>
  <si>
    <t>rent per month</t>
  </si>
  <si>
    <t>rent per year</t>
  </si>
  <si>
    <t>Buy</t>
  </si>
  <si>
    <t>Price</t>
  </si>
  <si>
    <t>Factor</t>
  </si>
  <si>
    <t>Total investment Value excl. BTW</t>
  </si>
  <si>
    <t>Type</t>
  </si>
  <si>
    <t>Example 1</t>
  </si>
  <si>
    <t>appartement</t>
  </si>
  <si>
    <r>
      <t>Size Bruto m</t>
    </r>
    <r>
      <rPr>
        <sz val="10"/>
        <color theme="0"/>
        <rFont val="Calibri"/>
        <family val="2"/>
      </rPr>
      <t>²</t>
    </r>
  </si>
  <si>
    <r>
      <t>Size Netto m</t>
    </r>
    <r>
      <rPr>
        <sz val="10"/>
        <color theme="0"/>
        <rFont val="Calibri"/>
        <family val="2"/>
      </rPr>
      <t>²</t>
    </r>
  </si>
  <si>
    <t>Example 2</t>
  </si>
  <si>
    <t>Example 3</t>
  </si>
  <si>
    <t>Fixed price</t>
  </si>
  <si>
    <t>Residual rent</t>
  </si>
  <si>
    <t>Residual buy</t>
  </si>
  <si>
    <t>Investment value per unit</t>
  </si>
  <si>
    <t>Total investment value</t>
  </si>
  <si>
    <t>Development costs</t>
  </si>
  <si>
    <t>Construction costs per m² Bruto</t>
  </si>
  <si>
    <t>Construction costs per unit</t>
  </si>
  <si>
    <t>Additional costs</t>
  </si>
  <si>
    <t>General costs</t>
  </si>
  <si>
    <t>Profit &amp; Risk</t>
  </si>
  <si>
    <t>Investment costs per unit</t>
  </si>
  <si>
    <t>Total investment costs</t>
  </si>
  <si>
    <t xml:space="preserve">Input </t>
  </si>
  <si>
    <t>Blue</t>
  </si>
  <si>
    <t>Calculation</t>
  </si>
  <si>
    <t>Black</t>
  </si>
  <si>
    <r>
      <t xml:space="preserve">! Only fill in/change </t>
    </r>
    <r>
      <rPr>
        <sz val="11"/>
        <color theme="4"/>
        <rFont val="Calibri"/>
        <family val="2"/>
        <scheme val="minor"/>
      </rPr>
      <t>input cells</t>
    </r>
    <r>
      <rPr>
        <sz val="11"/>
        <color theme="1"/>
        <rFont val="Calibri"/>
        <family val="2"/>
        <scheme val="minor"/>
      </rPr>
      <t xml:space="preserve"> !</t>
    </r>
  </si>
  <si>
    <t>Land value</t>
  </si>
  <si>
    <t>Per Row fill in a calculation at 'Fixed landprice', 'Rent' or 'Buy'. No combination of one.</t>
  </si>
  <si>
    <t xml:space="preserve">Result </t>
  </si>
  <si>
    <t>Ground exploitation costs</t>
  </si>
  <si>
    <t xml:space="preserve">Land value </t>
  </si>
  <si>
    <t>Other incomes</t>
  </si>
  <si>
    <t>Total exl. BTW</t>
  </si>
  <si>
    <t>Name</t>
  </si>
  <si>
    <t>[ fill in ]</t>
  </si>
  <si>
    <t>Taxation date</t>
  </si>
  <si>
    <t>Real Estate Development Exploitation model</t>
  </si>
  <si>
    <r>
      <t>Price per m</t>
    </r>
    <r>
      <rPr>
        <sz val="11"/>
        <color theme="0"/>
        <rFont val="Calibri"/>
        <family val="2"/>
      </rPr>
      <t>² Net</t>
    </r>
  </si>
  <si>
    <t>Social housing</t>
  </si>
  <si>
    <t>Fixed landprice per unit</t>
  </si>
  <si>
    <t xml:space="preserve">Rent Appartement </t>
  </si>
  <si>
    <t>Office studios</t>
  </si>
  <si>
    <t>Ground Value'!C86</t>
  </si>
  <si>
    <t>F3+E3-D3</t>
  </si>
  <si>
    <t>SOM(F30:F33)</t>
  </si>
  <si>
    <t>ALS(H7="Fixed price";J7;T7-AE7)</t>
  </si>
  <si>
    <t>ALS.FOUT(N28/K28;0)</t>
  </si>
  <si>
    <t>I9*D9</t>
  </si>
  <si>
    <t>Land value calcuation -&gt; revenu - cost -&gt; Residual method</t>
  </si>
  <si>
    <t>Land value calcuation -&gt; fixed land price unit-&gt; Estimate, landquote, …</t>
  </si>
  <si>
    <t>What is it worth for you if you can start building without any additional costs?</t>
  </si>
  <si>
    <t>price</t>
  </si>
  <si>
    <t xml:space="preserve">m2 </t>
  </si>
  <si>
    <t>price/m2</t>
  </si>
  <si>
    <t>location type</t>
  </si>
  <si>
    <t>neighborhood center</t>
  </si>
  <si>
    <t>new</t>
  </si>
  <si>
    <t>total</t>
  </si>
  <si>
    <t>inner center</t>
  </si>
  <si>
    <t xml:space="preserve">center large </t>
  </si>
  <si>
    <t xml:space="preserve">suburb </t>
  </si>
  <si>
    <t>Cashflow</t>
  </si>
  <si>
    <t>INPUT</t>
  </si>
  <si>
    <t>Opmerking / Formule</t>
  </si>
  <si>
    <t>Opbrengsten</t>
  </si>
  <si>
    <t>m² gbo</t>
  </si>
  <si>
    <t xml:space="preserve">per maand </t>
  </si>
  <si>
    <t>VON (inclusief BTW)</t>
  </si>
  <si>
    <t>Op basis van referenties en mogelijk BAR benadering</t>
  </si>
  <si>
    <t>Formule: hoogste waarde in kolom G</t>
  </si>
  <si>
    <t>incl BTW</t>
  </si>
  <si>
    <t>in jaar 0</t>
  </si>
  <si>
    <t>Investeringskosten/stichtingskosten (Aanneemsom + bijkomende kosten)</t>
  </si>
  <si>
    <t>per jaar</t>
  </si>
  <si>
    <t>8-10% van bruto jaarhuur</t>
  </si>
  <si>
    <t>3-5% van bruto jaarhuur</t>
  </si>
  <si>
    <t>0,5-1,5% van marktwaarde per jaar</t>
  </si>
  <si>
    <t>Planning</t>
  </si>
  <si>
    <t>jaar (maximaal 50 jaar)</t>
  </si>
  <si>
    <t xml:space="preserve"> </t>
  </si>
  <si>
    <t>Ligt aan vastgoed</t>
  </si>
  <si>
    <t>Discontopercentage / IRR / Rekenrente</t>
  </si>
  <si>
    <t>Rendementseis gebruiker/investeerder</t>
  </si>
  <si>
    <t>(incl. BTW)</t>
  </si>
  <si>
    <t>(afhankelijk van begin of eindwaardemodel, maar is wellicht irrelevant).</t>
  </si>
  <si>
    <t>(excl. BTW)</t>
  </si>
  <si>
    <t>In grondexploitaties zijn bedragen exclusief btw, tenzij nadrukkelijk anders vermeld</t>
  </si>
  <si>
    <t>Jaar</t>
  </si>
  <si>
    <t>Jaartal</t>
  </si>
  <si>
    <t>Onderhouds-kosten</t>
  </si>
  <si>
    <t>Beheer-kosten</t>
  </si>
  <si>
    <t>Overige variabele lasten</t>
  </si>
  <si>
    <t>Dwelling type 1</t>
  </si>
  <si>
    <t>Area</t>
  </si>
  <si>
    <t>Gross rent year 1</t>
  </si>
  <si>
    <t>Real Estate Value year 0</t>
  </si>
  <si>
    <t>Residual value</t>
  </si>
  <si>
    <t>Revenues</t>
  </si>
  <si>
    <t>Maintenaince costs year 1</t>
  </si>
  <si>
    <t>Management costs year 1</t>
  </si>
  <si>
    <t>Other variable costs year 1</t>
  </si>
  <si>
    <t>Exploitation</t>
  </si>
  <si>
    <t>Year 1 in the exploitation</t>
  </si>
  <si>
    <t>Term</t>
  </si>
  <si>
    <t>Reteurn on investment</t>
  </si>
  <si>
    <t>Parameters (given)</t>
  </si>
  <si>
    <t>Real Estate value (increase value without tenant)</t>
  </si>
  <si>
    <t>Increase rental level (Price inflation)</t>
  </si>
  <si>
    <t xml:space="preserve">Increase maintenance costs </t>
  </si>
  <si>
    <t xml:space="preserve">Increase other costs </t>
  </si>
  <si>
    <t>Investorsvalue per unit (input VEX)</t>
  </si>
  <si>
    <t xml:space="preserve">Investors value per unit  </t>
  </si>
  <si>
    <t>NPV = SUM of present values in all terms: Present value = cashflow/((1+IRR)^n-1</t>
  </si>
  <si>
    <t xml:space="preserve">Residual rent </t>
  </si>
  <si>
    <t>garden size</t>
  </si>
  <si>
    <t xml:space="preserve">m2 compensated </t>
  </si>
  <si>
    <t xml:space="preserve">DO NOT COPY SHEET -&gt; CONTENT NOT VERIFIED. ONLY USE FOR REFERENCE </t>
  </si>
  <si>
    <t>DISCOUNTED CASH FLOW</t>
  </si>
  <si>
    <t>FLOORPLAN CONDITIONAL MARK UP BASED ON RESULT</t>
  </si>
  <si>
    <t xml:space="preserve">MARKET VALUE </t>
  </si>
  <si>
    <t>Tips:</t>
  </si>
  <si>
    <t xml:space="preserve">Everyting is possible in Excel! Be creative and Google how to do it! </t>
  </si>
  <si>
    <t>Use shortkeys for everything, increases working time significantly</t>
  </si>
  <si>
    <t>Formula unknown? Excel includes support or google it</t>
  </si>
  <si>
    <t xml:space="preserve">Make as much as possible relative! Do not inlcude absolute values in formulas for variables </t>
  </si>
  <si>
    <t xml:space="preserve">Seperate every step and visualise relations! </t>
  </si>
  <si>
    <t xml:space="preserve">Invest in markup, make sure everything stays organised. Only then errors can be found easily and the reader will be able to understand </t>
  </si>
  <si>
    <t>Try! You will get better if you try new things…</t>
  </si>
  <si>
    <t xml:space="preserve">Questions? Come to the SERVICE desk, together we know a lot! </t>
  </si>
  <si>
    <t xml:space="preserve">The excel training of SERVICE on the basics of Excel is online! Watch it! It will go over all the excel basics! </t>
  </si>
  <si>
    <t>part 1:</t>
  </si>
  <si>
    <t>https://www.youtube.com/watch?v=VbHlpUdkXQc&amp;t=1s</t>
  </si>
  <si>
    <t xml:space="preserve">part 2: </t>
  </si>
  <si>
    <t>https://www.youtube.com/watch?v=aCVRmx5x5JI&amp;t=3s</t>
  </si>
  <si>
    <t>Excel is just as easy as python: do you want to become a data master, I advice to do so!, invest time in Excel and Python!</t>
  </si>
  <si>
    <t>SERVICE Python training link:</t>
  </si>
  <si>
    <t>part 2:</t>
  </si>
  <si>
    <t>part 3:</t>
  </si>
  <si>
    <t>https://www.youtube.com/watch?v=Layw9ACa7-U</t>
  </si>
  <si>
    <t>https://www.youtube.com/watch?v=LIdgpkPbmtI&amp;t=707s</t>
  </si>
  <si>
    <t>https://www.youtube.com/watch?v=ySVkKsuuXzg&amp;t=1s</t>
  </si>
  <si>
    <t>content:</t>
  </si>
  <si>
    <t>https://www.service-studievereniging.nl/courses-2/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</si>
</sst>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0&quot;.&quot;"/>
    <numFmt numFmtId="165" formatCode="_-&quot;€&quot;\ * #,##0.00_-;_-&quot;€&quot;\ * #,##0.00\-;_-&quot;€&quot;\ * &quot;-&quot;??_-;_-@_-"/>
    <numFmt numFmtId="166" formatCode="_-&quot;€&quot;\ * #,##0_-;_-&quot;€&quot;\ * #,##0\-;_-&quot;€&quot;\ * &quot;-&quot;??_-;_-@_-"/>
    <numFmt numFmtId="167" formatCode="_ &quot;€&quot;\ * #,##0_ ;_ &quot;€&quot;\ * \-#,##0_ ;_ &quot;€&quot;\ * &quot;-&quot;??_ ;_ @_ "/>
    <numFmt numFmtId="168" formatCode="&quot;in jaar &quot;0"/>
    <numFmt numFmtId="169" formatCode="0.0%"/>
    <numFmt numFmtId="170" formatCode="_-* #,##0_-;_-* #,##0\-;_-* &quot;-&quot;??_-;_-@_-"/>
    <numFmt numFmtId="171" formatCode="_-&quot;€&quot;\ * #,##0_-;[Red]_-&quot;€&quot;\ * #,##0\-;;_-@_-"/>
    <numFmt numFmtId="172" formatCode="_-&quot;€&quot;\ * #,##0_-;[Red]_-&quot;€&quot;\ * #,##0\-;\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4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Calibri"/>
      <family val="2"/>
    </font>
    <font>
      <sz val="11"/>
      <name val="Calibri"/>
      <family val="2"/>
      <scheme val="minor"/>
    </font>
    <font>
      <sz val="10"/>
      <color theme="4"/>
      <name val="Calibri"/>
      <family val="2"/>
      <scheme val="minor"/>
    </font>
    <font>
      <sz val="9"/>
      <color theme="4"/>
      <name val="Calibri"/>
      <family val="2"/>
      <scheme val="minor"/>
    </font>
    <font>
      <sz val="11"/>
      <color theme="0"/>
      <name val="Calibri"/>
      <family val="2"/>
    </font>
    <font>
      <i/>
      <sz val="11"/>
      <color theme="4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56"/>
      <name val="Verdana"/>
      <family val="2"/>
    </font>
    <font>
      <sz val="8.5"/>
      <color theme="3"/>
      <name val="Calibri"/>
      <family val="2"/>
      <scheme val="minor"/>
    </font>
    <font>
      <sz val="8.5"/>
      <color theme="0"/>
      <name val="Calibri"/>
      <family val="2"/>
      <scheme val="minor"/>
    </font>
    <font>
      <i/>
      <sz val="8.5"/>
      <color theme="3"/>
      <name val="Calibri"/>
      <family val="2"/>
      <scheme val="minor"/>
    </font>
    <font>
      <b/>
      <sz val="8"/>
      <color indexed="56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194B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Arial"/>
      <family val="2"/>
    </font>
    <font>
      <sz val="8"/>
      <color rgb="FF00194B"/>
      <name val="Calibri"/>
      <family val="2"/>
      <scheme val="minor"/>
    </font>
    <font>
      <sz val="8"/>
      <color indexed="18"/>
      <name val="Verdana"/>
      <family val="2"/>
    </font>
    <font>
      <sz val="8"/>
      <color theme="3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8"/>
      <color rgb="FFE53357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Verdana"/>
      <family val="2"/>
    </font>
    <font>
      <sz val="9.5"/>
      <color theme="3"/>
      <name val="Calibri"/>
      <family val="2"/>
      <scheme val="minor"/>
    </font>
    <font>
      <sz val="9.5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>
      <alignment vertical="center"/>
    </xf>
    <xf numFmtId="165" fontId="33" fillId="0" borderId="0" applyFont="0" applyFill="0" applyBorder="0" applyAlignment="0" applyProtection="0"/>
    <xf numFmtId="169" fontId="35" fillId="0" borderId="0"/>
    <xf numFmtId="171" fontId="40" fillId="0" borderId="0">
      <alignment horizontal="right"/>
    </xf>
  </cellStyleXfs>
  <cellXfs count="299">
    <xf numFmtId="0" fontId="0" fillId="0" borderId="0" xfId="0"/>
    <xf numFmtId="0" fontId="4" fillId="0" borderId="7" xfId="0" applyFont="1" applyBorder="1"/>
    <xf numFmtId="0" fontId="4" fillId="0" borderId="12" xfId="0" applyFont="1" applyBorder="1"/>
    <xf numFmtId="0" fontId="0" fillId="0" borderId="13" xfId="0" applyBorder="1"/>
    <xf numFmtId="0" fontId="7" fillId="0" borderId="0" xfId="0" applyFont="1"/>
    <xf numFmtId="0" fontId="0" fillId="0" borderId="0" xfId="0" applyAlignment="1">
      <alignment horizontal="right"/>
    </xf>
    <xf numFmtId="44" fontId="0" fillId="0" borderId="0" xfId="1" applyFont="1"/>
    <xf numFmtId="44" fontId="8" fillId="0" borderId="0" xfId="1" applyFont="1"/>
    <xf numFmtId="0" fontId="10" fillId="0" borderId="0" xfId="0" applyFont="1"/>
    <xf numFmtId="44" fontId="10" fillId="0" borderId="0" xfId="1" applyFont="1"/>
    <xf numFmtId="44" fontId="10" fillId="0" borderId="13" xfId="1" applyFont="1" applyBorder="1"/>
    <xf numFmtId="9" fontId="10" fillId="0" borderId="0" xfId="2" applyFont="1"/>
    <xf numFmtId="0" fontId="8" fillId="0" borderId="0" xfId="0" applyFont="1" applyFill="1" applyBorder="1"/>
    <xf numFmtId="0" fontId="1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7" fillId="3" borderId="0" xfId="0" applyFont="1" applyFill="1"/>
    <xf numFmtId="0" fontId="10" fillId="3" borderId="0" xfId="0" applyFont="1" applyFill="1"/>
    <xf numFmtId="0" fontId="0" fillId="3" borderId="0" xfId="0" applyFill="1" applyAlignment="1">
      <alignment horizontal="right"/>
    </xf>
    <xf numFmtId="44" fontId="10" fillId="3" borderId="0" xfId="1" applyFont="1" applyFill="1"/>
    <xf numFmtId="44" fontId="0" fillId="3" borderId="0" xfId="1" applyFont="1" applyFill="1"/>
    <xf numFmtId="0" fontId="7" fillId="3" borderId="13" xfId="0" applyFont="1" applyFill="1" applyBorder="1"/>
    <xf numFmtId="0" fontId="10" fillId="3" borderId="13" xfId="0" applyFont="1" applyFill="1" applyBorder="1"/>
    <xf numFmtId="0" fontId="0" fillId="3" borderId="13" xfId="0" applyFill="1" applyBorder="1" applyAlignment="1">
      <alignment horizontal="right"/>
    </xf>
    <xf numFmtId="44" fontId="10" fillId="3" borderId="13" xfId="1" applyFont="1" applyFill="1" applyBorder="1"/>
    <xf numFmtId="44" fontId="0" fillId="3" borderId="13" xfId="1" applyFont="1" applyFill="1" applyBorder="1"/>
    <xf numFmtId="9" fontId="10" fillId="3" borderId="0" xfId="2" applyFont="1" applyFill="1"/>
    <xf numFmtId="0" fontId="0" fillId="3" borderId="0" xfId="0" applyFill="1"/>
    <xf numFmtId="9" fontId="10" fillId="3" borderId="13" xfId="2" applyFont="1" applyFill="1" applyBorder="1"/>
    <xf numFmtId="0" fontId="0" fillId="3" borderId="13" xfId="0" applyFill="1" applyBorder="1"/>
    <xf numFmtId="0" fontId="0" fillId="0" borderId="1" xfId="0" applyBorder="1"/>
    <xf numFmtId="0" fontId="0" fillId="0" borderId="2" xfId="0" applyBorder="1"/>
    <xf numFmtId="0" fontId="12" fillId="2" borderId="13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44" fontId="0" fillId="3" borderId="0" xfId="1" applyFont="1" applyFill="1" applyBorder="1"/>
    <xf numFmtId="0" fontId="2" fillId="0" borderId="0" xfId="0" applyFont="1" applyBorder="1" applyAlignment="1"/>
    <xf numFmtId="0" fontId="13" fillId="4" borderId="0" xfId="0" applyFont="1" applyFill="1" applyBorder="1" applyAlignment="1">
      <alignment horizontal="right"/>
    </xf>
    <xf numFmtId="0" fontId="3" fillId="4" borderId="0" xfId="0" applyFont="1" applyFill="1" applyBorder="1" applyAlignment="1">
      <alignment horizontal="right"/>
    </xf>
    <xf numFmtId="0" fontId="17" fillId="0" borderId="0" xfId="0" applyFont="1"/>
    <xf numFmtId="0" fontId="18" fillId="3" borderId="0" xfId="0" applyFont="1" applyFill="1" applyAlignment="1">
      <alignment horizontal="right"/>
    </xf>
    <xf numFmtId="44" fontId="10" fillId="0" borderId="0" xfId="1" applyFont="1" applyFill="1" applyBorder="1"/>
    <xf numFmtId="44" fontId="0" fillId="0" borderId="0" xfId="1" applyFont="1" applyFill="1" applyBorder="1"/>
    <xf numFmtId="44" fontId="10" fillId="3" borderId="0" xfId="1" applyFont="1" applyFill="1" applyBorder="1"/>
    <xf numFmtId="0" fontId="3" fillId="4" borderId="10" xfId="0" applyFont="1" applyFill="1" applyBorder="1" applyAlignment="1">
      <alignment horizontal="right"/>
    </xf>
    <xf numFmtId="0" fontId="3" fillId="4" borderId="11" xfId="0" applyFont="1" applyFill="1" applyBorder="1" applyAlignment="1">
      <alignment horizontal="right"/>
    </xf>
    <xf numFmtId="44" fontId="10" fillId="0" borderId="10" xfId="1" applyFont="1" applyFill="1" applyBorder="1"/>
    <xf numFmtId="44" fontId="0" fillId="0" borderId="11" xfId="1" applyFont="1" applyFill="1" applyBorder="1"/>
    <xf numFmtId="44" fontId="10" fillId="3" borderId="10" xfId="1" applyFont="1" applyFill="1" applyBorder="1"/>
    <xf numFmtId="44" fontId="0" fillId="3" borderId="11" xfId="1" applyFont="1" applyFill="1" applyBorder="1"/>
    <xf numFmtId="44" fontId="10" fillId="3" borderId="12" xfId="1" applyFont="1" applyFill="1" applyBorder="1"/>
    <xf numFmtId="44" fontId="0" fillId="3" borderId="14" xfId="1" applyFont="1" applyFill="1" applyBorder="1"/>
    <xf numFmtId="14" fontId="12" fillId="4" borderId="10" xfId="0" applyNumberFormat="1" applyFont="1" applyFill="1" applyBorder="1" applyAlignment="1">
      <alignment horizontal="right"/>
    </xf>
    <xf numFmtId="9" fontId="10" fillId="0" borderId="10" xfId="2" applyFont="1" applyFill="1" applyBorder="1"/>
    <xf numFmtId="44" fontId="10" fillId="0" borderId="0" xfId="1" applyFont="1" applyFill="1" applyBorder="1" applyAlignment="1">
      <alignment horizontal="right"/>
    </xf>
    <xf numFmtId="9" fontId="10" fillId="3" borderId="10" xfId="2" applyFont="1" applyFill="1" applyBorder="1"/>
    <xf numFmtId="44" fontId="10" fillId="3" borderId="0" xfId="1" applyFont="1" applyFill="1" applyBorder="1" applyAlignment="1">
      <alignment horizontal="right"/>
    </xf>
    <xf numFmtId="9" fontId="10" fillId="3" borderId="12" xfId="2" applyFont="1" applyFill="1" applyBorder="1"/>
    <xf numFmtId="44" fontId="10" fillId="3" borderId="13" xfId="1" applyFont="1" applyFill="1" applyBorder="1" applyAlignment="1">
      <alignment horizontal="right"/>
    </xf>
    <xf numFmtId="14" fontId="13" fillId="2" borderId="6" xfId="0" applyNumberFormat="1" applyFont="1" applyFill="1" applyBorder="1" applyAlignment="1">
      <alignment horizontal="right"/>
    </xf>
    <xf numFmtId="14" fontId="13" fillId="4" borderId="10" xfId="0" applyNumberFormat="1" applyFont="1" applyFill="1" applyBorder="1" applyAlignment="1">
      <alignment horizontal="right"/>
    </xf>
    <xf numFmtId="44" fontId="10" fillId="0" borderId="10" xfId="1" applyFont="1" applyFill="1" applyBorder="1" applyAlignment="1">
      <alignment horizontal="right"/>
    </xf>
    <xf numFmtId="44" fontId="17" fillId="0" borderId="11" xfId="1" applyFont="1" applyFill="1" applyBorder="1" applyAlignment="1">
      <alignment horizontal="right"/>
    </xf>
    <xf numFmtId="44" fontId="10" fillId="3" borderId="10" xfId="1" applyFont="1" applyFill="1" applyBorder="1" applyAlignment="1">
      <alignment horizontal="right"/>
    </xf>
    <xf numFmtId="44" fontId="17" fillId="3" borderId="11" xfId="1" applyFont="1" applyFill="1" applyBorder="1" applyAlignment="1">
      <alignment horizontal="right"/>
    </xf>
    <xf numFmtId="44" fontId="10" fillId="3" borderId="12" xfId="1" applyFont="1" applyFill="1" applyBorder="1" applyAlignment="1">
      <alignment horizontal="right"/>
    </xf>
    <xf numFmtId="44" fontId="17" fillId="3" borderId="14" xfId="1" applyFont="1" applyFill="1" applyBorder="1" applyAlignment="1">
      <alignment horizontal="right"/>
    </xf>
    <xf numFmtId="0" fontId="13" fillId="2" borderId="5" xfId="0" applyFont="1" applyFill="1" applyBorder="1" applyAlignment="1">
      <alignment horizontal="right"/>
    </xf>
    <xf numFmtId="0" fontId="11" fillId="4" borderId="10" xfId="0" applyFont="1" applyFill="1" applyBorder="1" applyAlignment="1">
      <alignment horizontal="right"/>
    </xf>
    <xf numFmtId="14" fontId="13" fillId="4" borderId="11" xfId="0" applyNumberFormat="1" applyFont="1" applyFill="1" applyBorder="1" applyAlignment="1">
      <alignment horizontal="right"/>
    </xf>
    <xf numFmtId="0" fontId="10" fillId="0" borderId="0" xfId="0" applyFont="1" applyFill="1" applyBorder="1"/>
    <xf numFmtId="9" fontId="10" fillId="0" borderId="0" xfId="2" applyFont="1" applyFill="1" applyBorder="1"/>
    <xf numFmtId="0" fontId="17" fillId="0" borderId="0" xfId="0" applyFont="1" applyFill="1" applyBorder="1"/>
    <xf numFmtId="0" fontId="10" fillId="0" borderId="11" xfId="0" applyFont="1" applyFill="1" applyBorder="1" applyAlignment="1">
      <alignment horizontal="right"/>
    </xf>
    <xf numFmtId="0" fontId="10" fillId="3" borderId="0" xfId="0" applyFont="1" applyFill="1" applyBorder="1"/>
    <xf numFmtId="9" fontId="10" fillId="3" borderId="0" xfId="2" applyFont="1" applyFill="1" applyBorder="1"/>
    <xf numFmtId="0" fontId="17" fillId="3" borderId="0" xfId="0" applyFont="1" applyFill="1" applyBorder="1"/>
    <xf numFmtId="0" fontId="10" fillId="3" borderId="11" xfId="0" applyFont="1" applyFill="1" applyBorder="1" applyAlignment="1">
      <alignment horizontal="right"/>
    </xf>
    <xf numFmtId="0" fontId="19" fillId="3" borderId="11" xfId="0" applyFont="1" applyFill="1" applyBorder="1" applyAlignment="1">
      <alignment horizontal="right"/>
    </xf>
    <xf numFmtId="0" fontId="19" fillId="0" borderId="11" xfId="0" applyFont="1" applyFill="1" applyBorder="1" applyAlignment="1">
      <alignment horizontal="right"/>
    </xf>
    <xf numFmtId="0" fontId="17" fillId="3" borderId="13" xfId="0" applyFont="1" applyFill="1" applyBorder="1"/>
    <xf numFmtId="0" fontId="19" fillId="3" borderId="14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right"/>
    </xf>
    <xf numFmtId="0" fontId="3" fillId="4" borderId="17" xfId="0" applyFont="1" applyFill="1" applyBorder="1" applyAlignment="1">
      <alignment horizontal="right"/>
    </xf>
    <xf numFmtId="44" fontId="8" fillId="0" borderId="17" xfId="1" applyFont="1" applyFill="1" applyBorder="1"/>
    <xf numFmtId="44" fontId="8" fillId="3" borderId="17" xfId="1" applyFont="1" applyFill="1" applyBorder="1"/>
    <xf numFmtId="44" fontId="8" fillId="3" borderId="18" xfId="1" applyFont="1" applyFill="1" applyBorder="1"/>
    <xf numFmtId="0" fontId="8" fillId="0" borderId="0" xfId="0" applyFont="1"/>
    <xf numFmtId="0" fontId="3" fillId="5" borderId="0" xfId="0" applyFont="1" applyFill="1" applyBorder="1" applyAlignment="1">
      <alignment horizontal="right"/>
    </xf>
    <xf numFmtId="44" fontId="8" fillId="5" borderId="0" xfId="1" applyFont="1" applyFill="1" applyBorder="1"/>
    <xf numFmtId="44" fontId="0" fillId="0" borderId="0" xfId="0" applyNumberFormat="1"/>
    <xf numFmtId="44" fontId="10" fillId="0" borderId="10" xfId="1" applyFont="1" applyBorder="1"/>
    <xf numFmtId="44" fontId="0" fillId="0" borderId="11" xfId="0" applyNumberFormat="1" applyBorder="1"/>
    <xf numFmtId="44" fontId="0" fillId="0" borderId="13" xfId="0" applyNumberFormat="1" applyBorder="1"/>
    <xf numFmtId="0" fontId="11" fillId="4" borderId="11" xfId="0" applyFont="1" applyFill="1" applyBorder="1" applyAlignment="1">
      <alignment horizontal="right"/>
    </xf>
    <xf numFmtId="44" fontId="8" fillId="0" borderId="0" xfId="0" applyNumberFormat="1" applyFont="1"/>
    <xf numFmtId="44" fontId="8" fillId="0" borderId="11" xfId="1" applyNumberFormat="1" applyFont="1" applyFill="1" applyBorder="1"/>
    <xf numFmtId="0" fontId="21" fillId="0" borderId="10" xfId="0" applyFont="1" applyFill="1" applyBorder="1"/>
    <xf numFmtId="0" fontId="21" fillId="3" borderId="10" xfId="0" applyFont="1" applyFill="1" applyBorder="1"/>
    <xf numFmtId="0" fontId="21" fillId="3" borderId="12" xfId="0" applyFont="1" applyFill="1" applyBorder="1"/>
    <xf numFmtId="44" fontId="8" fillId="3" borderId="11" xfId="1" applyNumberFormat="1" applyFont="1" applyFill="1" applyBorder="1"/>
    <xf numFmtId="44" fontId="8" fillId="3" borderId="14" xfId="1" applyNumberFormat="1" applyFont="1" applyFill="1" applyBorder="1"/>
    <xf numFmtId="0" fontId="0" fillId="0" borderId="19" xfId="0" applyBorder="1"/>
    <xf numFmtId="0" fontId="0" fillId="0" borderId="22" xfId="0" applyBorder="1"/>
    <xf numFmtId="0" fontId="10" fillId="0" borderId="2" xfId="0" applyFont="1" applyBorder="1" applyAlignment="1"/>
    <xf numFmtId="0" fontId="10" fillId="0" borderId="3" xfId="0" applyFont="1" applyBorder="1" applyAlignment="1"/>
    <xf numFmtId="0" fontId="3" fillId="2" borderId="12" xfId="0" applyFont="1" applyFill="1" applyBorder="1"/>
    <xf numFmtId="0" fontId="11" fillId="2" borderId="14" xfId="0" applyFont="1" applyFill="1" applyBorder="1" applyAlignment="1">
      <alignment horizontal="center"/>
    </xf>
    <xf numFmtId="0" fontId="0" fillId="0" borderId="3" xfId="0" applyBorder="1"/>
    <xf numFmtId="0" fontId="18" fillId="0" borderId="0" xfId="0" applyFont="1" applyAlignment="1">
      <alignment horizontal="right"/>
    </xf>
    <xf numFmtId="0" fontId="18" fillId="0" borderId="13" xfId="0" applyFont="1" applyBorder="1" applyAlignment="1">
      <alignment horizontal="right"/>
    </xf>
    <xf numFmtId="44" fontId="8" fillId="0" borderId="13" xfId="0" applyNumberFormat="1" applyFont="1" applyBorder="1"/>
    <xf numFmtId="14" fontId="22" fillId="0" borderId="0" xfId="0" applyNumberFormat="1" applyFont="1" applyAlignment="1">
      <alignment horizontal="right"/>
    </xf>
    <xf numFmtId="44" fontId="0" fillId="3" borderId="0" xfId="0" applyNumberFormat="1" applyFill="1"/>
    <xf numFmtId="44" fontId="8" fillId="3" borderId="0" xfId="0" applyNumberFormat="1" applyFont="1" applyFill="1"/>
    <xf numFmtId="44" fontId="0" fillId="3" borderId="11" xfId="0" applyNumberFormat="1" applyFill="1" applyBorder="1"/>
    <xf numFmtId="44" fontId="0" fillId="3" borderId="14" xfId="0" applyNumberFormat="1" applyFill="1" applyBorder="1"/>
    <xf numFmtId="0" fontId="3" fillId="4" borderId="7" xfId="0" applyFont="1" applyFill="1" applyBorder="1" applyAlignment="1">
      <alignment horizontal="right"/>
    </xf>
    <xf numFmtId="0" fontId="3" fillId="4" borderId="9" xfId="0" applyFont="1" applyFill="1" applyBorder="1" applyAlignment="1">
      <alignment horizontal="right"/>
    </xf>
    <xf numFmtId="9" fontId="10" fillId="0" borderId="10" xfId="0" applyNumberFormat="1" applyFont="1" applyBorder="1"/>
    <xf numFmtId="9" fontId="10" fillId="3" borderId="10" xfId="0" applyNumberFormat="1" applyFont="1" applyFill="1" applyBorder="1"/>
    <xf numFmtId="9" fontId="10" fillId="3" borderId="12" xfId="0" applyNumberFormat="1" applyFont="1" applyFill="1" applyBorder="1"/>
    <xf numFmtId="9" fontId="0" fillId="0" borderId="10" xfId="0" applyNumberFormat="1" applyBorder="1"/>
    <xf numFmtId="9" fontId="0" fillId="3" borderId="10" xfId="0" applyNumberFormat="1" applyFill="1" applyBorder="1"/>
    <xf numFmtId="9" fontId="0" fillId="3" borderId="12" xfId="0" applyNumberFormat="1" applyFill="1" applyBorder="1"/>
    <xf numFmtId="9" fontId="10" fillId="0" borderId="10" xfId="2" applyFont="1" applyBorder="1"/>
    <xf numFmtId="0" fontId="3" fillId="4" borderId="16" xfId="0" applyFont="1" applyFill="1" applyBorder="1" applyAlignment="1">
      <alignment horizontal="right"/>
    </xf>
    <xf numFmtId="44" fontId="0" fillId="0" borderId="17" xfId="0" applyNumberFormat="1" applyBorder="1"/>
    <xf numFmtId="44" fontId="0" fillId="3" borderId="17" xfId="0" applyNumberFormat="1" applyFill="1" applyBorder="1"/>
    <xf numFmtId="44" fontId="0" fillId="3" borderId="18" xfId="0" applyNumberFormat="1" applyFill="1" applyBorder="1"/>
    <xf numFmtId="44" fontId="8" fillId="0" borderId="11" xfId="0" applyNumberFormat="1" applyFont="1" applyBorder="1"/>
    <xf numFmtId="44" fontId="8" fillId="3" borderId="11" xfId="0" applyNumberFormat="1" applyFont="1" applyFill="1" applyBorder="1"/>
    <xf numFmtId="44" fontId="8" fillId="3" borderId="14" xfId="0" applyNumberFormat="1" applyFont="1" applyFill="1" applyBorder="1"/>
    <xf numFmtId="0" fontId="0" fillId="6" borderId="0" xfId="0" applyFill="1"/>
    <xf numFmtId="0" fontId="0" fillId="0" borderId="20" xfId="0" applyBorder="1"/>
    <xf numFmtId="0" fontId="0" fillId="6" borderId="20" xfId="0" quotePrefix="1" applyFill="1" applyBorder="1"/>
    <xf numFmtId="0" fontId="0" fillId="6" borderId="20" xfId="0" applyFill="1" applyBorder="1"/>
    <xf numFmtId="44" fontId="0" fillId="6" borderId="0" xfId="1" applyFont="1" applyFill="1"/>
    <xf numFmtId="44" fontId="0" fillId="7" borderId="0" xfId="1" applyFont="1" applyFill="1"/>
    <xf numFmtId="0" fontId="0" fillId="7" borderId="0" xfId="0" applyFill="1"/>
    <xf numFmtId="0" fontId="0" fillId="6" borderId="0" xfId="0" applyFill="1" applyAlignment="1">
      <alignment horizontal="right"/>
    </xf>
    <xf numFmtId="0" fontId="23" fillId="0" borderId="0" xfId="0" applyFont="1"/>
    <xf numFmtId="0" fontId="0" fillId="0" borderId="0" xfId="0" applyNumberFormat="1"/>
    <xf numFmtId="0" fontId="26" fillId="0" borderId="0" xfId="0" applyFont="1" applyBorder="1" applyAlignment="1">
      <alignment vertical="center"/>
    </xf>
    <xf numFmtId="0" fontId="26" fillId="0" borderId="0" xfId="0" applyFont="1" applyBorder="1"/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29" fillId="0" borderId="0" xfId="0" applyFont="1" applyBorder="1"/>
    <xf numFmtId="0" fontId="30" fillId="0" borderId="22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23" xfId="0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32" fillId="0" borderId="0" xfId="0" applyFont="1" applyBorder="1" applyAlignment="1">
      <alignment vertical="center"/>
    </xf>
    <xf numFmtId="0" fontId="24" fillId="0" borderId="22" xfId="0" applyFont="1" applyFill="1" applyBorder="1" applyAlignment="1">
      <alignment horizontal="left" vertical="center" indent="1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23" xfId="0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32" fillId="0" borderId="0" xfId="0" applyFont="1" applyBorder="1"/>
    <xf numFmtId="0" fontId="34" fillId="0" borderId="0" xfId="0" applyFont="1" applyFill="1" applyBorder="1"/>
    <xf numFmtId="167" fontId="24" fillId="0" borderId="0" xfId="3" applyNumberFormat="1" applyFont="1" applyFill="1" applyBorder="1" applyAlignment="1">
      <alignment vertical="center"/>
    </xf>
    <xf numFmtId="168" fontId="24" fillId="0" borderId="0" xfId="0" applyNumberFormat="1" applyFont="1" applyFill="1" applyBorder="1" applyAlignment="1">
      <alignment horizontal="left" vertical="center"/>
    </xf>
    <xf numFmtId="9" fontId="24" fillId="0" borderId="23" xfId="2" applyFont="1" applyFill="1" applyBorder="1" applyAlignment="1">
      <alignment vertical="center"/>
    </xf>
    <xf numFmtId="0" fontId="36" fillId="0" borderId="0" xfId="0" applyFont="1" applyBorder="1" applyAlignment="1">
      <alignment vertical="center"/>
    </xf>
    <xf numFmtId="170" fontId="24" fillId="0" borderId="0" xfId="3" applyNumberFormat="1" applyFont="1" applyFill="1" applyBorder="1" applyAlignment="1">
      <alignment vertical="center"/>
    </xf>
    <xf numFmtId="0" fontId="30" fillId="0" borderId="0" xfId="0" applyFont="1" applyFill="1" applyBorder="1"/>
    <xf numFmtId="0" fontId="37" fillId="0" borderId="0" xfId="0" applyFont="1" applyBorder="1" applyAlignment="1">
      <alignment vertical="center"/>
    </xf>
    <xf numFmtId="164" fontId="38" fillId="0" borderId="0" xfId="0" applyNumberFormat="1" applyFont="1" applyAlignment="1">
      <alignment horizontal="left" vertical="center"/>
    </xf>
    <xf numFmtId="0" fontId="24" fillId="0" borderId="0" xfId="0" applyFont="1" applyFill="1" applyAlignment="1">
      <alignment vertical="center"/>
    </xf>
    <xf numFmtId="169" fontId="24" fillId="0" borderId="0" xfId="6" applyFont="1" applyFill="1" applyBorder="1" applyAlignment="1">
      <alignment vertical="center"/>
    </xf>
    <xf numFmtId="0" fontId="24" fillId="0" borderId="0" xfId="0" applyFont="1" applyFill="1" applyBorder="1" applyAlignment="1"/>
    <xf numFmtId="0" fontId="24" fillId="0" borderId="0" xfId="0" applyFont="1" applyBorder="1" applyAlignment="1"/>
    <xf numFmtId="0" fontId="30" fillId="0" borderId="0" xfId="0" applyFont="1" applyBorder="1" applyAlignment="1">
      <alignment vertical="center"/>
    </xf>
    <xf numFmtId="0" fontId="30" fillId="0" borderId="0" xfId="0" applyFont="1" applyFill="1" applyBorder="1" applyAlignment="1"/>
    <xf numFmtId="0" fontId="30" fillId="0" borderId="0" xfId="0" applyFont="1" applyBorder="1" applyAlignment="1"/>
    <xf numFmtId="0" fontId="36" fillId="0" borderId="0" xfId="0" applyFont="1" applyBorder="1" applyAlignment="1"/>
    <xf numFmtId="0" fontId="39" fillId="0" borderId="0" xfId="0" applyFont="1" applyBorder="1" applyAlignment="1"/>
    <xf numFmtId="0" fontId="30" fillId="0" borderId="22" xfId="0" applyFont="1" applyFill="1" applyBorder="1" applyAlignment="1">
      <alignment horizontal="left" vertical="center"/>
    </xf>
    <xf numFmtId="169" fontId="30" fillId="0" borderId="0" xfId="6" applyFont="1" applyFill="1" applyBorder="1" applyAlignment="1">
      <alignment vertical="center"/>
    </xf>
    <xf numFmtId="0" fontId="37" fillId="0" borderId="0" xfId="0" applyFont="1" applyBorder="1" applyAlignment="1"/>
    <xf numFmtId="0" fontId="24" fillId="0" borderId="22" xfId="0" applyFont="1" applyFill="1" applyBorder="1" applyAlignment="1">
      <alignment vertical="center"/>
    </xf>
    <xf numFmtId="10" fontId="24" fillId="0" borderId="0" xfId="0" applyNumberFormat="1" applyFont="1" applyFill="1" applyBorder="1" applyAlignment="1">
      <alignment vertical="center"/>
    </xf>
    <xf numFmtId="0" fontId="30" fillId="0" borderId="19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36" fillId="0" borderId="20" xfId="0" applyFont="1" applyBorder="1" applyAlignment="1"/>
    <xf numFmtId="166" fontId="30" fillId="0" borderId="20" xfId="5" applyNumberFormat="1" applyFont="1" applyFill="1" applyBorder="1" applyAlignment="1">
      <alignment vertical="center"/>
    </xf>
    <xf numFmtId="0" fontId="30" fillId="0" borderId="21" xfId="0" applyFont="1" applyFill="1" applyBorder="1" applyAlignment="1">
      <alignment vertical="center"/>
    </xf>
    <xf numFmtId="0" fontId="30" fillId="0" borderId="24" xfId="0" applyFont="1" applyFill="1" applyBorder="1" applyAlignment="1">
      <alignment vertical="center"/>
    </xf>
    <xf numFmtId="0" fontId="24" fillId="0" borderId="25" xfId="0" applyFont="1" applyFill="1" applyBorder="1" applyAlignment="1">
      <alignment vertical="center"/>
    </xf>
    <xf numFmtId="0" fontId="36" fillId="0" borderId="25" xfId="0" applyFont="1" applyBorder="1" applyAlignment="1"/>
    <xf numFmtId="166" fontId="30" fillId="0" borderId="25" xfId="5" applyNumberFormat="1" applyFont="1" applyFill="1" applyBorder="1" applyAlignment="1">
      <alignment vertical="center"/>
    </xf>
    <xf numFmtId="0" fontId="30" fillId="0" borderId="26" xfId="0" applyFont="1" applyFill="1" applyBorder="1" applyAlignment="1">
      <alignment vertical="center"/>
    </xf>
    <xf numFmtId="0" fontId="24" fillId="0" borderId="22" xfId="0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 vertical="center"/>
    </xf>
    <xf numFmtId="171" fontId="24" fillId="0" borderId="28" xfId="7" applyFont="1" applyFill="1" applyBorder="1" applyAlignment="1">
      <alignment horizontal="right" vertical="center"/>
    </xf>
    <xf numFmtId="171" fontId="24" fillId="0" borderId="0" xfId="7" applyFont="1" applyFill="1" applyBorder="1" applyAlignment="1">
      <alignment horizontal="right" vertical="center"/>
    </xf>
    <xf numFmtId="171" fontId="24" fillId="0" borderId="29" xfId="7" applyFont="1" applyFill="1" applyBorder="1" applyAlignment="1">
      <alignment horizontal="right" vertical="center"/>
    </xf>
    <xf numFmtId="172" fontId="24" fillId="0" borderId="23" xfId="7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/>
    </xf>
    <xf numFmtId="171" fontId="24" fillId="0" borderId="30" xfId="7" applyFont="1" applyFill="1" applyBorder="1" applyAlignment="1">
      <alignment horizontal="right" vertical="center"/>
    </xf>
    <xf numFmtId="171" fontId="24" fillId="0" borderId="31" xfId="7" applyFont="1" applyFill="1" applyBorder="1" applyAlignment="1">
      <alignment horizontal="right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171" fontId="24" fillId="0" borderId="32" xfId="7" applyFont="1" applyFill="1" applyBorder="1" applyAlignment="1">
      <alignment horizontal="right" vertical="center"/>
    </xf>
    <xf numFmtId="171" fontId="24" fillId="0" borderId="25" xfId="7" applyFont="1" applyFill="1" applyBorder="1" applyAlignment="1">
      <alignment horizontal="right" vertical="center"/>
    </xf>
    <xf numFmtId="172" fontId="24" fillId="0" borderId="33" xfId="7" applyNumberFormat="1" applyFont="1" applyFill="1" applyBorder="1" applyAlignment="1">
      <alignment horizontal="right" vertical="center"/>
    </xf>
    <xf numFmtId="0" fontId="41" fillId="0" borderId="0" xfId="0" applyFont="1" applyBorder="1" applyAlignment="1">
      <alignment vertical="center"/>
    </xf>
    <xf numFmtId="0" fontId="41" fillId="0" borderId="0" xfId="0" applyFont="1" applyBorder="1" applyAlignment="1"/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1" fillId="0" borderId="0" xfId="0" applyFont="1" applyAlignment="1"/>
    <xf numFmtId="0" fontId="42" fillId="0" borderId="0" xfId="0" applyFont="1" applyAlignment="1"/>
    <xf numFmtId="0" fontId="42" fillId="0" borderId="0" xfId="0" applyFont="1" applyAlignment="1">
      <alignment horizontal="right" vertical="center"/>
    </xf>
    <xf numFmtId="0" fontId="42" fillId="0" borderId="0" xfId="0" applyFont="1" applyFill="1" applyAlignment="1">
      <alignment vertical="center"/>
    </xf>
    <xf numFmtId="0" fontId="42" fillId="0" borderId="0" xfId="0" applyFont="1" applyFill="1"/>
    <xf numFmtId="172" fontId="30" fillId="0" borderId="0" xfId="0" applyNumberFormat="1" applyFont="1" applyBorder="1" applyAlignment="1"/>
    <xf numFmtId="2" fontId="30" fillId="0" borderId="0" xfId="0" applyNumberFormat="1" applyFont="1" applyBorder="1" applyAlignment="1"/>
    <xf numFmtId="44" fontId="30" fillId="0" borderId="0" xfId="1" applyFont="1" applyBorder="1" applyAlignment="1"/>
    <xf numFmtId="44" fontId="36" fillId="0" borderId="0" xfId="0" applyNumberFormat="1" applyFont="1" applyBorder="1" applyAlignment="1"/>
    <xf numFmtId="44" fontId="30" fillId="0" borderId="0" xfId="0" applyNumberFormat="1" applyFont="1" applyBorder="1" applyAlignment="1"/>
    <xf numFmtId="171" fontId="30" fillId="0" borderId="0" xfId="0" applyNumberFormat="1" applyFont="1" applyBorder="1" applyAlignment="1"/>
    <xf numFmtId="166" fontId="36" fillId="0" borderId="0" xfId="0" applyNumberFormat="1" applyFont="1" applyBorder="1" applyAlignment="1"/>
    <xf numFmtId="44" fontId="37" fillId="0" borderId="0" xfId="0" applyNumberFormat="1" applyFont="1" applyBorder="1" applyAlignment="1"/>
    <xf numFmtId="0" fontId="0" fillId="11" borderId="9" xfId="0" applyFill="1" applyBorder="1"/>
    <xf numFmtId="0" fontId="0" fillId="11" borderId="14" xfId="0" applyFill="1" applyBorder="1"/>
    <xf numFmtId="0" fontId="0" fillId="10" borderId="16" xfId="0" applyFill="1" applyBorder="1"/>
    <xf numFmtId="0" fontId="0" fillId="10" borderId="17" xfId="0" applyFill="1" applyBorder="1"/>
    <xf numFmtId="0" fontId="0" fillId="10" borderId="12" xfId="0" applyFill="1" applyBorder="1"/>
    <xf numFmtId="0" fontId="0" fillId="12" borderId="16" xfId="0" applyFill="1" applyBorder="1"/>
    <xf numFmtId="0" fontId="0" fillId="12" borderId="18" xfId="0" applyFill="1" applyBorder="1"/>
    <xf numFmtId="0" fontId="0" fillId="8" borderId="34" xfId="0" applyFill="1" applyBorder="1"/>
    <xf numFmtId="0" fontId="0" fillId="9" borderId="7" xfId="0" applyFill="1" applyBorder="1"/>
    <xf numFmtId="0" fontId="0" fillId="9" borderId="10" xfId="0" applyFill="1" applyBorder="1"/>
    <xf numFmtId="0" fontId="0" fillId="9" borderId="0" xfId="0" applyFill="1" applyBorder="1"/>
    <xf numFmtId="0" fontId="0" fillId="9" borderId="11" xfId="0" applyFill="1" applyBorder="1"/>
    <xf numFmtId="0" fontId="0" fillId="9" borderId="12" xfId="0" applyFill="1" applyBorder="1"/>
    <xf numFmtId="0" fontId="0" fillId="9" borderId="13" xfId="0" applyFill="1" applyBorder="1"/>
    <xf numFmtId="0" fontId="0" fillId="9" borderId="14" xfId="0" applyFill="1" applyBorder="1"/>
    <xf numFmtId="0" fontId="0" fillId="0" borderId="0" xfId="0" applyFill="1"/>
    <xf numFmtId="0" fontId="0" fillId="0" borderId="0" xfId="0" applyFill="1" applyBorder="1"/>
    <xf numFmtId="0" fontId="0" fillId="0" borderId="7" xfId="0" applyBorder="1"/>
    <xf numFmtId="0" fontId="0" fillId="0" borderId="9" xfId="0" applyFill="1" applyBorder="1"/>
    <xf numFmtId="0" fontId="0" fillId="0" borderId="10" xfId="0" applyBorder="1"/>
    <xf numFmtId="0" fontId="0" fillId="0" borderId="11" xfId="0" applyFill="1" applyBorder="1"/>
    <xf numFmtId="0" fontId="0" fillId="0" borderId="12" xfId="0" applyBorder="1"/>
    <xf numFmtId="0" fontId="0" fillId="0" borderId="14" xfId="0" applyFill="1" applyBorder="1"/>
    <xf numFmtId="44" fontId="0" fillId="0" borderId="0" xfId="1" applyNumberFormat="1" applyFont="1"/>
    <xf numFmtId="44" fontId="0" fillId="3" borderId="0" xfId="1" applyNumberFormat="1" applyFont="1" applyFill="1"/>
    <xf numFmtId="44" fontId="0" fillId="0" borderId="13" xfId="1" applyNumberFormat="1" applyFont="1" applyBorder="1"/>
    <xf numFmtId="2" fontId="0" fillId="0" borderId="0" xfId="0" applyNumberFormat="1"/>
    <xf numFmtId="0" fontId="0" fillId="0" borderId="0" xfId="0" applyBorder="1"/>
    <xf numFmtId="0" fontId="0" fillId="0" borderId="8" xfId="0" applyBorder="1"/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0" borderId="12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/>
    </xf>
    <xf numFmtId="14" fontId="3" fillId="2" borderId="6" xfId="0" applyNumberFormat="1" applyFont="1" applyFill="1" applyBorder="1" applyAlignment="1">
      <alignment horizontal="center"/>
    </xf>
    <xf numFmtId="14" fontId="3" fillId="2" borderId="7" xfId="0" applyNumberFormat="1" applyFont="1" applyFill="1" applyBorder="1" applyAlignment="1">
      <alignment horizontal="center"/>
    </xf>
    <xf numFmtId="14" fontId="3" fillId="2" borderId="8" xfId="0" applyNumberFormat="1" applyFont="1" applyFill="1" applyBorder="1" applyAlignment="1">
      <alignment horizontal="center"/>
    </xf>
    <xf numFmtId="14" fontId="3" fillId="2" borderId="9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6" borderId="0" xfId="0" applyFont="1" applyFill="1" applyAlignment="1">
      <alignment horizontal="left"/>
    </xf>
    <xf numFmtId="164" fontId="30" fillId="3" borderId="1" xfId="0" applyNumberFormat="1" applyFont="1" applyFill="1" applyBorder="1" applyAlignment="1">
      <alignment vertical="center"/>
    </xf>
    <xf numFmtId="164" fontId="30" fillId="3" borderId="2" xfId="0" applyNumberFormat="1" applyFont="1" applyFill="1" applyBorder="1" applyAlignment="1">
      <alignment horizontal="right" vertical="center"/>
    </xf>
    <xf numFmtId="164" fontId="30" fillId="3" borderId="3" xfId="0" applyNumberFormat="1" applyFont="1" applyFill="1" applyBorder="1" applyAlignment="1">
      <alignment horizontal="right" vertical="center"/>
    </xf>
    <xf numFmtId="166" fontId="24" fillId="3" borderId="27" xfId="5" applyNumberFormat="1" applyFont="1" applyFill="1" applyBorder="1" applyAlignment="1">
      <alignment vertical="center"/>
    </xf>
    <xf numFmtId="1" fontId="24" fillId="3" borderId="27" xfId="0" applyNumberFormat="1" applyFont="1" applyFill="1" applyBorder="1" applyAlignment="1">
      <alignment vertical="center"/>
    </xf>
    <xf numFmtId="169" fontId="24" fillId="3" borderId="27" xfId="6" applyFont="1" applyFill="1" applyBorder="1" applyAlignment="1">
      <alignment vertical="center"/>
    </xf>
    <xf numFmtId="169" fontId="24" fillId="3" borderId="27" xfId="6" applyNumberFormat="1" applyFont="1" applyFill="1" applyBorder="1" applyAlignment="1">
      <alignment vertical="center"/>
    </xf>
    <xf numFmtId="0" fontId="30" fillId="3" borderId="1" xfId="0" applyFont="1" applyFill="1" applyBorder="1" applyAlignment="1">
      <alignment vertical="center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</cellXfs>
  <cellStyles count="8">
    <cellStyle name="Bedrag_in_Euro" xfId="7"/>
    <cellStyle name="blauw procent" xfId="6"/>
    <cellStyle name="Euro" xfId="5"/>
    <cellStyle name="Komma" xfId="3" builtinId="3"/>
    <cellStyle name="Koptekst" xfId="4"/>
    <cellStyle name="Procent" xfId="2" builtinId="5"/>
    <cellStyle name="Standaard" xfId="0" builtinId="0"/>
    <cellStyle name="Valuta" xfId="1" builtinId="4"/>
  </cellStyles>
  <dxfs count="4">
    <dxf>
      <fill>
        <patternFill>
          <bgColor rgb="FFFF0000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337578</xdr:colOff>
      <xdr:row>25</xdr:row>
      <xdr:rowOff>67515</xdr:rowOff>
    </xdr:from>
    <xdr:to>
      <xdr:col>17</xdr:col>
      <xdr:colOff>18209</xdr:colOff>
      <xdr:row>49</xdr:row>
      <xdr:rowOff>117273</xdr:rowOff>
    </xdr:to>
    <xdr:sp macro="" textlink="">
      <xdr:nvSpPr>
        <xdr:cNvPr id="3" name="Rechthoek 2"/>
        <xdr:cNvSpPr/>
      </xdr:nvSpPr>
      <xdr:spPr>
        <a:xfrm>
          <a:off x="337578" y="5065339"/>
          <a:ext cx="9967631" cy="46217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defPPr>
            <a:defRPr lang="nl-N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l-NL" sz="72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Excel Multi Training</a:t>
          </a:r>
        </a:p>
        <a:p>
          <a:pPr algn="ctr"/>
          <a:r>
            <a:rPr lang="nl-NL" sz="7200" b="1" i="1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With SERVICE</a:t>
          </a:r>
        </a:p>
        <a:p>
          <a:pPr algn="ctr"/>
          <a:r>
            <a:rPr lang="nl-NL" sz="7200" b="1" i="1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THINK BIGGER,</a:t>
          </a:r>
          <a:r>
            <a:rPr lang="nl-NL" sz="7200" b="1" i="1" baseline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 INVEST IN YOUR SHEET!</a:t>
          </a:r>
          <a:endParaRPr lang="nl-NL" sz="7200" b="1" i="1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314324</xdr:colOff>
      <xdr:row>10</xdr:row>
      <xdr:rowOff>9525</xdr:rowOff>
    </xdr:from>
    <xdr:to>
      <xdr:col>21</xdr:col>
      <xdr:colOff>590549</xdr:colOff>
      <xdr:row>32</xdr:row>
      <xdr:rowOff>170948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4" y="1914525"/>
          <a:ext cx="6981825" cy="440957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ummie%20Joppe%20Mult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KS hulpblad"/>
      <sheetName val="DCF"/>
      <sheetName val="CB_DATA_"/>
    </sheetNames>
    <sheetDataSet>
      <sheetData sheetId="0"/>
      <sheetData sheetId="1">
        <row r="33">
          <cell r="C33">
            <v>2022</v>
          </cell>
        </row>
        <row r="34">
          <cell r="C34">
            <v>2023</v>
          </cell>
        </row>
        <row r="35">
          <cell r="C35">
            <v>2024</v>
          </cell>
        </row>
        <row r="36">
          <cell r="C36">
            <v>2025</v>
          </cell>
        </row>
        <row r="37">
          <cell r="C37">
            <v>2026</v>
          </cell>
        </row>
        <row r="38">
          <cell r="C38">
            <v>2027</v>
          </cell>
        </row>
        <row r="39">
          <cell r="C39">
            <v>2028</v>
          </cell>
        </row>
        <row r="40">
          <cell r="C40">
            <v>2029</v>
          </cell>
        </row>
        <row r="41">
          <cell r="C41">
            <v>2030</v>
          </cell>
        </row>
        <row r="42">
          <cell r="C42">
            <v>2031</v>
          </cell>
        </row>
        <row r="43">
          <cell r="C43">
            <v>2032</v>
          </cell>
        </row>
        <row r="44">
          <cell r="C44">
            <v>2033</v>
          </cell>
        </row>
        <row r="45">
          <cell r="C45">
            <v>2034</v>
          </cell>
        </row>
        <row r="46">
          <cell r="C46">
            <v>2035</v>
          </cell>
        </row>
        <row r="47">
          <cell r="C47">
            <v>2036</v>
          </cell>
        </row>
        <row r="48">
          <cell r="C48">
            <v>2037</v>
          </cell>
        </row>
        <row r="49">
          <cell r="C49">
            <v>2038</v>
          </cell>
        </row>
        <row r="50">
          <cell r="C50">
            <v>2039</v>
          </cell>
        </row>
        <row r="51">
          <cell r="C51">
            <v>2040</v>
          </cell>
        </row>
        <row r="52">
          <cell r="C52">
            <v>2041</v>
          </cell>
        </row>
        <row r="53">
          <cell r="C53">
            <v>2042</v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  <row r="81">
          <cell r="C81" t="str">
            <v/>
          </cell>
        </row>
        <row r="82">
          <cell r="C82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5"/>
  <sheetViews>
    <sheetView tabSelected="1" zoomScale="85" zoomScaleNormal="85" workbookViewId="0">
      <selection activeCell="X33" sqref="X33"/>
    </sheetView>
  </sheetViews>
  <sheetFormatPr defaultRowHeight="15" x14ac:dyDescent="0.25"/>
  <sheetData>
    <row r="3" spans="2:12" ht="21" x14ac:dyDescent="0.35">
      <c r="B3" s="139" t="s">
        <v>180</v>
      </c>
    </row>
    <row r="4" spans="2:12" x14ac:dyDescent="0.25">
      <c r="B4" t="s">
        <v>181</v>
      </c>
    </row>
    <row r="5" spans="2:12" x14ac:dyDescent="0.25">
      <c r="B5" t="s">
        <v>182</v>
      </c>
    </row>
    <row r="6" spans="2:12" x14ac:dyDescent="0.25">
      <c r="B6" t="s">
        <v>183</v>
      </c>
    </row>
    <row r="7" spans="2:12" x14ac:dyDescent="0.25">
      <c r="B7" t="s">
        <v>184</v>
      </c>
    </row>
    <row r="8" spans="2:12" x14ac:dyDescent="0.25">
      <c r="B8" t="s">
        <v>185</v>
      </c>
    </row>
    <row r="9" spans="2:12" x14ac:dyDescent="0.25">
      <c r="B9" t="s">
        <v>186</v>
      </c>
    </row>
    <row r="10" spans="2:12" x14ac:dyDescent="0.25">
      <c r="B10" t="s">
        <v>187</v>
      </c>
    </row>
    <row r="12" spans="2:12" x14ac:dyDescent="0.25">
      <c r="B12" t="s">
        <v>188</v>
      </c>
    </row>
    <row r="15" spans="2:12" ht="21" x14ac:dyDescent="0.35">
      <c r="B15" s="139" t="s">
        <v>189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</row>
    <row r="16" spans="2:12" x14ac:dyDescent="0.25">
      <c r="B16" t="s">
        <v>190</v>
      </c>
      <c r="C16" t="s">
        <v>191</v>
      </c>
    </row>
    <row r="17" spans="2:3" x14ac:dyDescent="0.25">
      <c r="B17" t="s">
        <v>192</v>
      </c>
      <c r="C17" t="s">
        <v>193</v>
      </c>
    </row>
    <row r="18" spans="2:3" x14ac:dyDescent="0.25">
      <c r="B18" t="s">
        <v>201</v>
      </c>
      <c r="C18" t="s">
        <v>202</v>
      </c>
    </row>
    <row r="21" spans="2:3" ht="21" x14ac:dyDescent="0.35">
      <c r="B21" s="139" t="s">
        <v>194</v>
      </c>
    </row>
    <row r="22" spans="2:3" x14ac:dyDescent="0.25">
      <c r="B22" t="s">
        <v>195</v>
      </c>
    </row>
    <row r="23" spans="2:3" x14ac:dyDescent="0.25">
      <c r="B23" t="s">
        <v>190</v>
      </c>
      <c r="C23" t="s">
        <v>198</v>
      </c>
    </row>
    <row r="24" spans="2:3" x14ac:dyDescent="0.25">
      <c r="B24" t="s">
        <v>196</v>
      </c>
      <c r="C24" t="s">
        <v>199</v>
      </c>
    </row>
    <row r="25" spans="2:3" x14ac:dyDescent="0.25">
      <c r="B25" t="s">
        <v>197</v>
      </c>
      <c r="C25" t="s">
        <v>200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>
      <selection activeCell="C9" sqref="C9:E9"/>
    </sheetView>
  </sheetViews>
  <sheetFormatPr defaultColWidth="0" defaultRowHeight="15" zeroHeight="1" x14ac:dyDescent="0.25"/>
  <cols>
    <col min="1" max="1" width="3" customWidth="1"/>
    <col min="2" max="2" width="22.28515625" customWidth="1"/>
    <col min="3" max="5" width="9" customWidth="1"/>
    <col min="6" max="6" width="3.42578125" customWidth="1"/>
    <col min="7" max="16384" width="9" hidden="1"/>
  </cols>
  <sheetData>
    <row r="1" spans="2:5" ht="15.75" thickBot="1" x14ac:dyDescent="0.3"/>
    <row r="2" spans="2:5" ht="19.5" thickBot="1" x14ac:dyDescent="0.35">
      <c r="B2" s="252" t="s">
        <v>96</v>
      </c>
      <c r="C2" s="253"/>
      <c r="D2" s="253"/>
      <c r="E2" s="254"/>
    </row>
    <row r="3" spans="2:5" x14ac:dyDescent="0.25">
      <c r="B3" s="261" t="s">
        <v>0</v>
      </c>
      <c r="C3" s="262"/>
      <c r="D3" s="262"/>
      <c r="E3" s="263"/>
    </row>
    <row r="4" spans="2:5" x14ac:dyDescent="0.25">
      <c r="B4" s="258" t="s">
        <v>1</v>
      </c>
      <c r="C4" s="259"/>
      <c r="D4" s="259"/>
      <c r="E4" s="260"/>
    </row>
    <row r="5" spans="2:5" x14ac:dyDescent="0.25">
      <c r="B5" s="258" t="s">
        <v>2</v>
      </c>
      <c r="C5" s="259"/>
      <c r="D5" s="259"/>
      <c r="E5" s="260"/>
    </row>
    <row r="6" spans="2:5" x14ac:dyDescent="0.25">
      <c r="B6" s="258" t="s">
        <v>4</v>
      </c>
      <c r="C6" s="259"/>
      <c r="D6" s="259"/>
      <c r="E6" s="260"/>
    </row>
    <row r="7" spans="2:5" ht="15.75" thickBot="1" x14ac:dyDescent="0.3">
      <c r="B7" s="255" t="s">
        <v>3</v>
      </c>
      <c r="C7" s="256"/>
      <c r="D7" s="256"/>
      <c r="E7" s="257"/>
    </row>
    <row r="8" spans="2:5" x14ac:dyDescent="0.25">
      <c r="B8" s="1" t="s">
        <v>5</v>
      </c>
      <c r="C8" s="264" t="s">
        <v>7</v>
      </c>
      <c r="D8" s="264"/>
      <c r="E8" s="265"/>
    </row>
    <row r="9" spans="2:5" ht="15.75" thickBot="1" x14ac:dyDescent="0.3">
      <c r="B9" s="2" t="s">
        <v>6</v>
      </c>
      <c r="C9" s="266" t="s">
        <v>7</v>
      </c>
      <c r="D9" s="266"/>
      <c r="E9" s="267"/>
    </row>
    <row r="10" spans="2:5" x14ac:dyDescent="0.25"/>
    <row r="11" spans="2:5" x14ac:dyDescent="0.25">
      <c r="B11" s="100" t="s">
        <v>81</v>
      </c>
      <c r="C11" s="268" t="s">
        <v>82</v>
      </c>
      <c r="D11" s="268"/>
      <c r="E11" s="269"/>
    </row>
    <row r="12" spans="2:5" x14ac:dyDescent="0.25">
      <c r="B12" s="101" t="s">
        <v>83</v>
      </c>
      <c r="C12" s="270" t="s">
        <v>84</v>
      </c>
      <c r="D12" s="270"/>
      <c r="E12" s="271"/>
    </row>
    <row r="13" spans="2:5" x14ac:dyDescent="0.25">
      <c r="B13" s="272" t="s">
        <v>85</v>
      </c>
      <c r="C13" s="273"/>
      <c r="D13" s="273"/>
      <c r="E13" s="274"/>
    </row>
    <row r="14" spans="2:5" x14ac:dyDescent="0.25"/>
  </sheetData>
  <mergeCells count="11">
    <mergeCell ref="C8:E8"/>
    <mergeCell ref="C9:E9"/>
    <mergeCell ref="C11:E11"/>
    <mergeCell ref="C12:E12"/>
    <mergeCell ref="B13:E13"/>
    <mergeCell ref="B2:E2"/>
    <mergeCell ref="B7:E7"/>
    <mergeCell ref="B6:E6"/>
    <mergeCell ref="B5:E5"/>
    <mergeCell ref="B4:E4"/>
    <mergeCell ref="B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workbookViewId="0">
      <selection activeCell="G8" sqref="G8"/>
    </sheetView>
  </sheetViews>
  <sheetFormatPr defaultColWidth="0" defaultRowHeight="15" zeroHeight="1" x14ac:dyDescent="0.25"/>
  <cols>
    <col min="1" max="1" width="2.7109375" customWidth="1"/>
    <col min="2" max="2" width="11.5703125" customWidth="1"/>
    <col min="3" max="3" width="9.85546875" customWidth="1"/>
    <col min="4" max="4" width="24.7109375" customWidth="1"/>
    <col min="5" max="5" width="27.140625" customWidth="1"/>
    <col min="6" max="6" width="21.28515625" customWidth="1"/>
    <col min="7" max="7" width="16.42578125" customWidth="1"/>
    <col min="8" max="8" width="11.7109375" customWidth="1"/>
    <col min="9" max="9" width="9.42578125" customWidth="1"/>
    <col min="10" max="10" width="3.7109375" customWidth="1"/>
    <col min="11" max="16384" width="9" hidden="1"/>
  </cols>
  <sheetData>
    <row r="1" spans="2:9" x14ac:dyDescent="0.25"/>
    <row r="2" spans="2:9" ht="19.5" thickBot="1" x14ac:dyDescent="0.35">
      <c r="B2" s="13" t="s">
        <v>88</v>
      </c>
      <c r="C2" s="14" t="s">
        <v>93</v>
      </c>
      <c r="D2" s="14" t="s">
        <v>89</v>
      </c>
      <c r="E2" s="14" t="s">
        <v>90</v>
      </c>
      <c r="F2" s="14" t="s">
        <v>91</v>
      </c>
      <c r="G2" s="14" t="s">
        <v>92</v>
      </c>
    </row>
    <row r="3" spans="2:9" x14ac:dyDescent="0.25">
      <c r="B3" t="s">
        <v>43</v>
      </c>
      <c r="C3" s="107" t="s">
        <v>94</v>
      </c>
      <c r="D3" s="88">
        <f>'Ground exploitation'!L34</f>
        <v>0</v>
      </c>
      <c r="E3" s="246">
        <f>'Ground Value'!C27</f>
        <v>8299958.7301587313</v>
      </c>
      <c r="F3" s="9">
        <v>1000000</v>
      </c>
      <c r="G3" s="93">
        <f>SUM(D3:F3)</f>
        <v>9299958.7301587313</v>
      </c>
    </row>
    <row r="4" spans="2:9" x14ac:dyDescent="0.25">
      <c r="B4" s="26" t="s">
        <v>44</v>
      </c>
      <c r="C4" s="38" t="s">
        <v>94</v>
      </c>
      <c r="D4" s="111">
        <f>'Ground exploitation'!R34</f>
        <v>0</v>
      </c>
      <c r="E4" s="247">
        <f>'Ground Value'!C48</f>
        <v>31545000</v>
      </c>
      <c r="F4" s="18"/>
      <c r="G4" s="112">
        <f t="shared" ref="G4:G7" si="0">F4+E4-D4</f>
        <v>31545000</v>
      </c>
    </row>
    <row r="5" spans="2:9" x14ac:dyDescent="0.25">
      <c r="B5" t="s">
        <v>45</v>
      </c>
      <c r="C5" s="107" t="s">
        <v>94</v>
      </c>
      <c r="D5" s="88">
        <f>'Ground exploitation'!X34</f>
        <v>0</v>
      </c>
      <c r="E5" s="246">
        <f>'Ground Value'!C69</f>
        <v>21230000</v>
      </c>
      <c r="F5" s="9"/>
      <c r="G5" s="93">
        <f t="shared" si="0"/>
        <v>21230000</v>
      </c>
    </row>
    <row r="6" spans="2:9" x14ac:dyDescent="0.25">
      <c r="B6" s="26" t="s">
        <v>46</v>
      </c>
      <c r="C6" s="38" t="s">
        <v>94</v>
      </c>
      <c r="D6" s="111">
        <f>'Ground exploitation'!AD34</f>
        <v>0</v>
      </c>
      <c r="E6" s="247">
        <f>'Ground Value'!C90</f>
        <v>2200000</v>
      </c>
      <c r="F6" s="18"/>
      <c r="G6" s="112">
        <f t="shared" si="0"/>
        <v>2200000</v>
      </c>
    </row>
    <row r="7" spans="2:9" ht="15.75" thickBot="1" x14ac:dyDescent="0.3">
      <c r="B7" s="3" t="s">
        <v>47</v>
      </c>
      <c r="C7" s="108" t="s">
        <v>94</v>
      </c>
      <c r="D7" s="91">
        <f>'Ground exploitation'!AJ34</f>
        <v>0</v>
      </c>
      <c r="E7" s="248">
        <f>'Ground Value'!C111</f>
        <v>0</v>
      </c>
      <c r="F7" s="10"/>
      <c r="G7" s="109">
        <f t="shared" si="0"/>
        <v>0</v>
      </c>
    </row>
    <row r="8" spans="2:9" x14ac:dyDescent="0.25">
      <c r="B8" s="85" t="s">
        <v>42</v>
      </c>
      <c r="G8" s="93">
        <f>SUM(G3:G7)</f>
        <v>64274958.730158731</v>
      </c>
      <c r="H8" s="110" t="s">
        <v>95</v>
      </c>
      <c r="I8" s="110">
        <f ca="1">TODAY()</f>
        <v>44487</v>
      </c>
    </row>
    <row r="9" spans="2:9" x14ac:dyDescent="0.25">
      <c r="B9" s="132"/>
      <c r="C9" s="132"/>
      <c r="D9" s="132"/>
      <c r="E9" s="133" t="s">
        <v>102</v>
      </c>
      <c r="F9" s="132"/>
      <c r="G9" s="134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5"/>
  <sheetViews>
    <sheetView showGridLines="0" workbookViewId="0">
      <selection activeCell="H35" sqref="H35"/>
    </sheetView>
  </sheetViews>
  <sheetFormatPr defaultColWidth="0" defaultRowHeight="15" zeroHeight="1" x14ac:dyDescent="0.25"/>
  <cols>
    <col min="1" max="1" width="3" customWidth="1"/>
    <col min="2" max="2" width="39.7109375" customWidth="1"/>
    <col min="3" max="3" width="14.140625" customWidth="1"/>
    <col min="4" max="4" width="11.7109375" customWidth="1"/>
    <col min="5" max="5" width="3" customWidth="1"/>
    <col min="6" max="6" width="14.140625" customWidth="1"/>
    <col min="7" max="7" width="4" customWidth="1"/>
    <col min="8" max="8" width="40.7109375" customWidth="1"/>
    <col min="9" max="10" width="9" customWidth="1"/>
    <col min="11" max="11" width="12" customWidth="1"/>
    <col min="12" max="12" width="9" customWidth="1"/>
    <col min="13" max="13" width="3.7109375" customWidth="1"/>
    <col min="14" max="14" width="40.7109375" customWidth="1"/>
    <col min="15" max="16" width="9" customWidth="1"/>
    <col min="17" max="17" width="11.7109375" customWidth="1"/>
    <col min="18" max="18" width="9" customWidth="1"/>
    <col min="19" max="19" width="4" customWidth="1"/>
    <col min="20" max="20" width="40.7109375" customWidth="1"/>
    <col min="21" max="22" width="9" customWidth="1"/>
    <col min="23" max="23" width="11.28515625" customWidth="1"/>
    <col min="24" max="24" width="9" customWidth="1"/>
    <col min="25" max="25" width="3.7109375" customWidth="1"/>
    <col min="26" max="26" width="40.7109375" customWidth="1"/>
    <col min="27" max="28" width="9" customWidth="1"/>
    <col min="29" max="29" width="11.28515625" customWidth="1"/>
    <col min="30" max="30" width="9" customWidth="1"/>
    <col min="31" max="31" width="4" customWidth="1"/>
    <col min="32" max="32" width="40.7109375" customWidth="1"/>
    <col min="33" max="34" width="9" customWidth="1"/>
    <col min="35" max="35" width="11.7109375" customWidth="1"/>
    <col min="36" max="37" width="9" customWidth="1"/>
    <col min="38" max="16384" width="9" hidden="1"/>
  </cols>
  <sheetData>
    <row r="1" spans="2:36" x14ac:dyDescent="0.25"/>
    <row r="2" spans="2:36" x14ac:dyDescent="0.25">
      <c r="B2" s="29" t="s">
        <v>48</v>
      </c>
      <c r="C2" s="276" t="s">
        <v>49</v>
      </c>
      <c r="D2" s="276"/>
      <c r="E2" s="276"/>
      <c r="F2" s="277"/>
      <c r="H2" s="29" t="s">
        <v>43</v>
      </c>
      <c r="I2" s="30"/>
      <c r="J2" s="102" t="str">
        <f>Result!C3</f>
        <v>[ fill in ]</v>
      </c>
      <c r="K2" s="102"/>
      <c r="L2" s="103"/>
      <c r="N2" s="29" t="s">
        <v>44</v>
      </c>
      <c r="O2" s="30"/>
      <c r="P2" s="102" t="str">
        <f>Result!C4</f>
        <v>[ fill in ]</v>
      </c>
      <c r="Q2" s="102"/>
      <c r="R2" s="103"/>
      <c r="T2" s="29" t="s">
        <v>45</v>
      </c>
      <c r="U2" s="30"/>
      <c r="V2" s="102" t="str">
        <f>Result!C5</f>
        <v>[ fill in ]</v>
      </c>
      <c r="W2" s="102"/>
      <c r="X2" s="103"/>
      <c r="Z2" s="29" t="s">
        <v>46</v>
      </c>
      <c r="AA2" s="30"/>
      <c r="AB2" s="102" t="str">
        <f>Result!C6</f>
        <v>[ fill in ]</v>
      </c>
      <c r="AC2" s="102"/>
      <c r="AD2" s="103"/>
      <c r="AF2" s="29" t="s">
        <v>47</v>
      </c>
      <c r="AG2" s="30"/>
      <c r="AH2" s="102" t="str">
        <f>Result!C7</f>
        <v>[ fill in ]</v>
      </c>
      <c r="AI2" s="102"/>
      <c r="AJ2" s="103"/>
    </row>
    <row r="3" spans="2:36" ht="19.5" thickBot="1" x14ac:dyDescent="0.35">
      <c r="B3" s="13" t="s">
        <v>8</v>
      </c>
      <c r="C3" s="31" t="s">
        <v>50</v>
      </c>
      <c r="D3" s="275">
        <f ca="1">TODAY()</f>
        <v>44487</v>
      </c>
      <c r="E3" s="275"/>
      <c r="F3" s="14" t="s">
        <v>38</v>
      </c>
      <c r="H3" s="13" t="s">
        <v>8</v>
      </c>
      <c r="I3" s="14" t="s">
        <v>35</v>
      </c>
      <c r="J3" s="14" t="s">
        <v>36</v>
      </c>
      <c r="K3" s="14" t="s">
        <v>37</v>
      </c>
      <c r="L3" s="14" t="s">
        <v>38</v>
      </c>
      <c r="N3" s="13" t="s">
        <v>8</v>
      </c>
      <c r="O3" s="14" t="s">
        <v>35</v>
      </c>
      <c r="P3" s="14" t="s">
        <v>36</v>
      </c>
      <c r="Q3" s="14" t="s">
        <v>37</v>
      </c>
      <c r="R3" s="14" t="s">
        <v>38</v>
      </c>
      <c r="T3" s="13" t="s">
        <v>8</v>
      </c>
      <c r="U3" s="14" t="s">
        <v>35</v>
      </c>
      <c r="V3" s="14" t="s">
        <v>36</v>
      </c>
      <c r="W3" s="14" t="s">
        <v>37</v>
      </c>
      <c r="X3" s="14" t="s">
        <v>38</v>
      </c>
      <c r="Z3" s="13" t="s">
        <v>8</v>
      </c>
      <c r="AA3" s="14" t="s">
        <v>35</v>
      </c>
      <c r="AB3" s="14" t="s">
        <v>36</v>
      </c>
      <c r="AC3" s="14" t="s">
        <v>37</v>
      </c>
      <c r="AD3" s="14" t="s">
        <v>38</v>
      </c>
      <c r="AF3" s="13" t="s">
        <v>8</v>
      </c>
      <c r="AG3" s="14" t="s">
        <v>35</v>
      </c>
      <c r="AH3" s="14" t="s">
        <v>36</v>
      </c>
      <c r="AI3" s="14" t="s">
        <v>37</v>
      </c>
      <c r="AJ3" s="14" t="s">
        <v>38</v>
      </c>
    </row>
    <row r="4" spans="2:36" x14ac:dyDescent="0.25">
      <c r="B4" s="4" t="s">
        <v>9</v>
      </c>
      <c r="C4" s="8"/>
      <c r="D4" s="5"/>
      <c r="E4" s="9"/>
      <c r="F4" s="6">
        <f>L4+R4+X4+AD4+AJ4</f>
        <v>0</v>
      </c>
      <c r="H4" s="4" t="s">
        <v>9</v>
      </c>
      <c r="I4" s="8">
        <v>1</v>
      </c>
      <c r="J4" s="5" t="s">
        <v>40</v>
      </c>
      <c r="K4" s="9">
        <v>0</v>
      </c>
      <c r="L4" s="6">
        <f>K4*I4</f>
        <v>0</v>
      </c>
      <c r="N4" s="4" t="s">
        <v>9</v>
      </c>
      <c r="O4" s="8">
        <v>1</v>
      </c>
      <c r="P4" s="5" t="s">
        <v>40</v>
      </c>
      <c r="Q4" s="9">
        <v>0</v>
      </c>
      <c r="R4" s="6">
        <f>Q4*O4</f>
        <v>0</v>
      </c>
      <c r="T4" s="4" t="s">
        <v>9</v>
      </c>
      <c r="U4" s="8">
        <v>1</v>
      </c>
      <c r="V4" s="5" t="s">
        <v>40</v>
      </c>
      <c r="W4" s="9">
        <v>0</v>
      </c>
      <c r="X4" s="6">
        <f>W4*U4</f>
        <v>0</v>
      </c>
      <c r="Z4" s="4" t="s">
        <v>9</v>
      </c>
      <c r="AA4" s="8">
        <v>1</v>
      </c>
      <c r="AB4" s="5" t="s">
        <v>40</v>
      </c>
      <c r="AC4" s="9">
        <v>0</v>
      </c>
      <c r="AD4" s="6">
        <f>AC4*AA4</f>
        <v>0</v>
      </c>
      <c r="AF4" s="4" t="s">
        <v>9</v>
      </c>
      <c r="AG4" s="8">
        <v>1</v>
      </c>
      <c r="AH4" s="5" t="s">
        <v>40</v>
      </c>
      <c r="AI4" s="9">
        <v>0</v>
      </c>
      <c r="AJ4" s="6">
        <f>AI4*AG4</f>
        <v>0</v>
      </c>
    </row>
    <row r="5" spans="2:36" x14ac:dyDescent="0.25">
      <c r="B5" s="15" t="s">
        <v>10</v>
      </c>
      <c r="C5" s="16"/>
      <c r="D5" s="17"/>
      <c r="E5" s="18"/>
      <c r="F5" s="19">
        <f t="shared" ref="F5:F30" si="0">L5+R5+X5+AD5+AJ5</f>
        <v>0</v>
      </c>
      <c r="H5" s="15" t="s">
        <v>10</v>
      </c>
      <c r="I5" s="16">
        <v>1</v>
      </c>
      <c r="J5" s="17" t="s">
        <v>40</v>
      </c>
      <c r="K5" s="18">
        <v>0</v>
      </c>
      <c r="L5" s="19">
        <f t="shared" ref="L5:L8" si="1">K5*I5</f>
        <v>0</v>
      </c>
      <c r="N5" s="15" t="s">
        <v>10</v>
      </c>
      <c r="O5" s="16">
        <v>1</v>
      </c>
      <c r="P5" s="17" t="s">
        <v>40</v>
      </c>
      <c r="Q5" s="18">
        <v>0</v>
      </c>
      <c r="R5" s="19">
        <f t="shared" ref="R5:R8" si="2">Q5*O5</f>
        <v>0</v>
      </c>
      <c r="T5" s="15" t="s">
        <v>10</v>
      </c>
      <c r="U5" s="16">
        <v>1</v>
      </c>
      <c r="V5" s="17" t="s">
        <v>40</v>
      </c>
      <c r="W5" s="18">
        <v>0</v>
      </c>
      <c r="X5" s="19">
        <f t="shared" ref="X5:X8" si="3">W5*U5</f>
        <v>0</v>
      </c>
      <c r="Z5" s="15" t="s">
        <v>10</v>
      </c>
      <c r="AA5" s="16">
        <v>1</v>
      </c>
      <c r="AB5" s="17" t="s">
        <v>40</v>
      </c>
      <c r="AC5" s="18">
        <v>0</v>
      </c>
      <c r="AD5" s="19">
        <f t="shared" ref="AD5:AD8" si="4">AC5*AA5</f>
        <v>0</v>
      </c>
      <c r="AF5" s="15" t="s">
        <v>10</v>
      </c>
      <c r="AG5" s="16">
        <v>1</v>
      </c>
      <c r="AH5" s="17" t="s">
        <v>40</v>
      </c>
      <c r="AI5" s="18">
        <v>0</v>
      </c>
      <c r="AJ5" s="19">
        <f t="shared" ref="AJ5:AJ8" si="5">AI5*AG5</f>
        <v>0</v>
      </c>
    </row>
    <row r="6" spans="2:36" x14ac:dyDescent="0.25">
      <c r="B6" s="4" t="s">
        <v>11</v>
      </c>
      <c r="C6" s="8"/>
      <c r="D6" s="5"/>
      <c r="E6" s="9"/>
      <c r="F6" s="6">
        <f t="shared" si="0"/>
        <v>0</v>
      </c>
      <c r="H6" s="4" t="s">
        <v>11</v>
      </c>
      <c r="I6" s="8">
        <v>1</v>
      </c>
      <c r="J6" s="5" t="s">
        <v>40</v>
      </c>
      <c r="K6" s="9">
        <v>0</v>
      </c>
      <c r="L6" s="6">
        <f t="shared" si="1"/>
        <v>0</v>
      </c>
      <c r="N6" s="4" t="s">
        <v>11</v>
      </c>
      <c r="O6" s="8">
        <v>1</v>
      </c>
      <c r="P6" s="5" t="s">
        <v>40</v>
      </c>
      <c r="Q6" s="9">
        <v>0</v>
      </c>
      <c r="R6" s="6">
        <f t="shared" si="2"/>
        <v>0</v>
      </c>
      <c r="T6" s="4" t="s">
        <v>11</v>
      </c>
      <c r="U6" s="8">
        <v>1</v>
      </c>
      <c r="V6" s="5" t="s">
        <v>40</v>
      </c>
      <c r="W6" s="9">
        <v>0</v>
      </c>
      <c r="X6" s="6">
        <f t="shared" si="3"/>
        <v>0</v>
      </c>
      <c r="Z6" s="4" t="s">
        <v>11</v>
      </c>
      <c r="AA6" s="8">
        <v>1</v>
      </c>
      <c r="AB6" s="5" t="s">
        <v>40</v>
      </c>
      <c r="AC6" s="9">
        <v>0</v>
      </c>
      <c r="AD6" s="6">
        <f t="shared" si="4"/>
        <v>0</v>
      </c>
      <c r="AF6" s="4" t="s">
        <v>11</v>
      </c>
      <c r="AG6" s="8">
        <v>1</v>
      </c>
      <c r="AH6" s="5" t="s">
        <v>40</v>
      </c>
      <c r="AI6" s="9">
        <v>0</v>
      </c>
      <c r="AJ6" s="6">
        <f t="shared" si="5"/>
        <v>0</v>
      </c>
    </row>
    <row r="7" spans="2:36" x14ac:dyDescent="0.25">
      <c r="B7" s="15" t="s">
        <v>12</v>
      </c>
      <c r="C7" s="16"/>
      <c r="D7" s="17"/>
      <c r="E7" s="18"/>
      <c r="F7" s="19">
        <f t="shared" si="0"/>
        <v>0</v>
      </c>
      <c r="H7" s="15" t="s">
        <v>12</v>
      </c>
      <c r="I7" s="16">
        <v>1</v>
      </c>
      <c r="J7" s="17" t="s">
        <v>40</v>
      </c>
      <c r="K7" s="18">
        <v>0</v>
      </c>
      <c r="L7" s="19">
        <f t="shared" si="1"/>
        <v>0</v>
      </c>
      <c r="N7" s="15" t="s">
        <v>12</v>
      </c>
      <c r="O7" s="16">
        <v>1</v>
      </c>
      <c r="P7" s="17" t="s">
        <v>40</v>
      </c>
      <c r="Q7" s="18">
        <v>0</v>
      </c>
      <c r="R7" s="19">
        <f t="shared" si="2"/>
        <v>0</v>
      </c>
      <c r="T7" s="15" t="s">
        <v>12</v>
      </c>
      <c r="U7" s="16">
        <v>1</v>
      </c>
      <c r="V7" s="17" t="s">
        <v>40</v>
      </c>
      <c r="W7" s="18">
        <v>0</v>
      </c>
      <c r="X7" s="19">
        <f t="shared" si="3"/>
        <v>0</v>
      </c>
      <c r="Z7" s="15" t="s">
        <v>12</v>
      </c>
      <c r="AA7" s="16">
        <v>1</v>
      </c>
      <c r="AB7" s="17" t="s">
        <v>40</v>
      </c>
      <c r="AC7" s="18">
        <v>0</v>
      </c>
      <c r="AD7" s="19">
        <f t="shared" si="4"/>
        <v>0</v>
      </c>
      <c r="AF7" s="15" t="s">
        <v>12</v>
      </c>
      <c r="AG7" s="16">
        <v>1</v>
      </c>
      <c r="AH7" s="17" t="s">
        <v>40</v>
      </c>
      <c r="AI7" s="18">
        <v>0</v>
      </c>
      <c r="AJ7" s="19">
        <f t="shared" si="5"/>
        <v>0</v>
      </c>
    </row>
    <row r="8" spans="2:36" x14ac:dyDescent="0.25">
      <c r="B8" s="4" t="s">
        <v>15</v>
      </c>
      <c r="C8" s="8"/>
      <c r="D8" s="5"/>
      <c r="E8" s="9"/>
      <c r="F8" s="6">
        <f t="shared" si="0"/>
        <v>0</v>
      </c>
      <c r="H8" s="4" t="s">
        <v>15</v>
      </c>
      <c r="I8" s="8">
        <v>1</v>
      </c>
      <c r="J8" s="5" t="s">
        <v>40</v>
      </c>
      <c r="K8" s="9">
        <v>0</v>
      </c>
      <c r="L8" s="6">
        <f t="shared" si="1"/>
        <v>0</v>
      </c>
      <c r="N8" s="4" t="s">
        <v>15</v>
      </c>
      <c r="O8" s="8">
        <v>1</v>
      </c>
      <c r="P8" s="5" t="s">
        <v>40</v>
      </c>
      <c r="Q8" s="9">
        <v>0</v>
      </c>
      <c r="R8" s="6">
        <f t="shared" si="2"/>
        <v>0</v>
      </c>
      <c r="T8" s="4" t="s">
        <v>15</v>
      </c>
      <c r="U8" s="8">
        <v>1</v>
      </c>
      <c r="V8" s="5" t="s">
        <v>40</v>
      </c>
      <c r="W8" s="9">
        <v>0</v>
      </c>
      <c r="X8" s="6">
        <f t="shared" si="3"/>
        <v>0</v>
      </c>
      <c r="Z8" s="4" t="s">
        <v>15</v>
      </c>
      <c r="AA8" s="8">
        <v>1</v>
      </c>
      <c r="AB8" s="5" t="s">
        <v>40</v>
      </c>
      <c r="AC8" s="9">
        <v>0</v>
      </c>
      <c r="AD8" s="6">
        <f t="shared" si="4"/>
        <v>0</v>
      </c>
      <c r="AF8" s="4" t="s">
        <v>15</v>
      </c>
      <c r="AG8" s="8">
        <v>1</v>
      </c>
      <c r="AH8" s="5" t="s">
        <v>40</v>
      </c>
      <c r="AI8" s="9">
        <v>0</v>
      </c>
      <c r="AJ8" s="6">
        <f t="shared" si="5"/>
        <v>0</v>
      </c>
    </row>
    <row r="9" spans="2:36" x14ac:dyDescent="0.25">
      <c r="B9" s="15"/>
      <c r="C9" s="16"/>
      <c r="D9" s="17"/>
      <c r="E9" s="18"/>
      <c r="F9" s="19">
        <f t="shared" si="0"/>
        <v>0</v>
      </c>
      <c r="H9" s="15"/>
      <c r="I9" s="16"/>
      <c r="J9" s="17"/>
      <c r="K9" s="18"/>
      <c r="L9" s="19"/>
      <c r="N9" s="15"/>
      <c r="O9" s="16"/>
      <c r="P9" s="17"/>
      <c r="Q9" s="18"/>
      <c r="R9" s="19"/>
      <c r="T9" s="15"/>
      <c r="U9" s="16"/>
      <c r="V9" s="17"/>
      <c r="W9" s="18"/>
      <c r="X9" s="19"/>
      <c r="Z9" s="15"/>
      <c r="AA9" s="16"/>
      <c r="AB9" s="17"/>
      <c r="AC9" s="18"/>
      <c r="AD9" s="19"/>
      <c r="AF9" s="15"/>
      <c r="AG9" s="16"/>
      <c r="AH9" s="17"/>
      <c r="AI9" s="18"/>
      <c r="AJ9" s="19"/>
    </row>
    <row r="10" spans="2:36" x14ac:dyDescent="0.25">
      <c r="B10" s="4" t="s">
        <v>13</v>
      </c>
      <c r="C10" s="8"/>
      <c r="D10" s="5"/>
      <c r="E10" s="9"/>
      <c r="F10" s="6">
        <f t="shared" si="0"/>
        <v>0</v>
      </c>
      <c r="H10" s="4" t="s">
        <v>13</v>
      </c>
      <c r="I10" s="8">
        <v>1</v>
      </c>
      <c r="J10" s="5" t="s">
        <v>41</v>
      </c>
      <c r="K10" s="9">
        <v>0</v>
      </c>
      <c r="L10" s="6">
        <f t="shared" ref="L10:L11" si="6">K10*I10</f>
        <v>0</v>
      </c>
      <c r="N10" s="4" t="s">
        <v>13</v>
      </c>
      <c r="O10" s="8">
        <v>1</v>
      </c>
      <c r="P10" s="5" t="s">
        <v>41</v>
      </c>
      <c r="Q10" s="9">
        <v>0</v>
      </c>
      <c r="R10" s="6">
        <f t="shared" ref="R10:R11" si="7">Q10*O10</f>
        <v>0</v>
      </c>
      <c r="T10" s="4" t="s">
        <v>13</v>
      </c>
      <c r="U10" s="8">
        <v>1</v>
      </c>
      <c r="V10" s="5" t="s">
        <v>41</v>
      </c>
      <c r="W10" s="9">
        <v>0</v>
      </c>
      <c r="X10" s="6">
        <f t="shared" ref="X10:X11" si="8">W10*U10</f>
        <v>0</v>
      </c>
      <c r="Z10" s="4" t="s">
        <v>13</v>
      </c>
      <c r="AA10" s="8">
        <v>1</v>
      </c>
      <c r="AB10" s="5" t="s">
        <v>41</v>
      </c>
      <c r="AC10" s="9">
        <v>0</v>
      </c>
      <c r="AD10" s="6">
        <f t="shared" ref="AD10:AD11" si="9">AC10*AA10</f>
        <v>0</v>
      </c>
      <c r="AF10" s="4" t="s">
        <v>13</v>
      </c>
      <c r="AG10" s="8">
        <v>1</v>
      </c>
      <c r="AH10" s="5" t="s">
        <v>41</v>
      </c>
      <c r="AI10" s="9">
        <v>0</v>
      </c>
      <c r="AJ10" s="6">
        <f t="shared" ref="AJ10:AJ11" si="10">AI10*AG10</f>
        <v>0</v>
      </c>
    </row>
    <row r="11" spans="2:36" x14ac:dyDescent="0.25">
      <c r="B11" s="15" t="s">
        <v>14</v>
      </c>
      <c r="C11" s="16"/>
      <c r="D11" s="17"/>
      <c r="E11" s="18"/>
      <c r="F11" s="19">
        <f t="shared" si="0"/>
        <v>0</v>
      </c>
      <c r="H11" s="15" t="s">
        <v>14</v>
      </c>
      <c r="I11" s="16">
        <v>1</v>
      </c>
      <c r="J11" s="17" t="s">
        <v>41</v>
      </c>
      <c r="K11" s="18">
        <v>0</v>
      </c>
      <c r="L11" s="19">
        <f t="shared" si="6"/>
        <v>0</v>
      </c>
      <c r="N11" s="15" t="s">
        <v>14</v>
      </c>
      <c r="O11" s="16">
        <v>1</v>
      </c>
      <c r="P11" s="17" t="s">
        <v>41</v>
      </c>
      <c r="Q11" s="18">
        <v>0</v>
      </c>
      <c r="R11" s="19">
        <f t="shared" si="7"/>
        <v>0</v>
      </c>
      <c r="T11" s="15" t="s">
        <v>14</v>
      </c>
      <c r="U11" s="16">
        <v>1</v>
      </c>
      <c r="V11" s="17" t="s">
        <v>41</v>
      </c>
      <c r="W11" s="18">
        <v>0</v>
      </c>
      <c r="X11" s="19">
        <f t="shared" si="8"/>
        <v>0</v>
      </c>
      <c r="Z11" s="15" t="s">
        <v>14</v>
      </c>
      <c r="AA11" s="16">
        <v>1</v>
      </c>
      <c r="AB11" s="17" t="s">
        <v>41</v>
      </c>
      <c r="AC11" s="18">
        <v>0</v>
      </c>
      <c r="AD11" s="19">
        <f t="shared" si="9"/>
        <v>0</v>
      </c>
      <c r="AF11" s="15" t="s">
        <v>14</v>
      </c>
      <c r="AG11" s="16">
        <v>1</v>
      </c>
      <c r="AH11" s="17" t="s">
        <v>41</v>
      </c>
      <c r="AI11" s="18">
        <v>0</v>
      </c>
      <c r="AJ11" s="19">
        <f t="shared" si="10"/>
        <v>0</v>
      </c>
    </row>
    <row r="12" spans="2:36" x14ac:dyDescent="0.25">
      <c r="B12" s="4"/>
      <c r="C12" s="8"/>
      <c r="D12" s="5"/>
      <c r="E12" s="9"/>
      <c r="F12" s="6">
        <f t="shared" si="0"/>
        <v>0</v>
      </c>
      <c r="H12" s="4"/>
      <c r="I12" s="8"/>
      <c r="J12" s="5"/>
      <c r="K12" s="9"/>
      <c r="L12" s="6"/>
      <c r="N12" s="4"/>
      <c r="O12" s="8"/>
      <c r="P12" s="5"/>
      <c r="Q12" s="9"/>
      <c r="R12" s="6"/>
      <c r="T12" s="4"/>
      <c r="U12" s="8"/>
      <c r="V12" s="5"/>
      <c r="W12" s="9"/>
      <c r="X12" s="6"/>
      <c r="Z12" s="4"/>
      <c r="AA12" s="8"/>
      <c r="AB12" s="5"/>
      <c r="AC12" s="9"/>
      <c r="AD12" s="6"/>
      <c r="AF12" s="4"/>
      <c r="AG12" s="8"/>
      <c r="AH12" s="5"/>
      <c r="AI12" s="9"/>
      <c r="AJ12" s="6"/>
    </row>
    <row r="13" spans="2:36" x14ac:dyDescent="0.25">
      <c r="B13" s="15" t="s">
        <v>16</v>
      </c>
      <c r="C13" s="16"/>
      <c r="D13" s="17"/>
      <c r="E13" s="18"/>
      <c r="F13" s="19">
        <f t="shared" si="0"/>
        <v>0</v>
      </c>
      <c r="H13" s="15" t="s">
        <v>16</v>
      </c>
      <c r="I13" s="16">
        <v>1</v>
      </c>
      <c r="J13" s="17" t="s">
        <v>40</v>
      </c>
      <c r="K13" s="18">
        <v>0</v>
      </c>
      <c r="L13" s="19">
        <f t="shared" ref="L13:L23" si="11">K13*I13</f>
        <v>0</v>
      </c>
      <c r="N13" s="15" t="s">
        <v>16</v>
      </c>
      <c r="O13" s="16">
        <v>1</v>
      </c>
      <c r="P13" s="17" t="s">
        <v>40</v>
      </c>
      <c r="Q13" s="18">
        <v>0</v>
      </c>
      <c r="R13" s="19">
        <f t="shared" ref="R13:R23" si="12">Q13*O13</f>
        <v>0</v>
      </c>
      <c r="T13" s="15" t="s">
        <v>16</v>
      </c>
      <c r="U13" s="16">
        <v>1</v>
      </c>
      <c r="V13" s="17" t="s">
        <v>40</v>
      </c>
      <c r="W13" s="18">
        <v>0</v>
      </c>
      <c r="X13" s="19">
        <f t="shared" ref="X13:X23" si="13">W13*U13</f>
        <v>0</v>
      </c>
      <c r="Z13" s="15" t="s">
        <v>16</v>
      </c>
      <c r="AA13" s="16">
        <v>1</v>
      </c>
      <c r="AB13" s="17" t="s">
        <v>40</v>
      </c>
      <c r="AC13" s="18">
        <v>0</v>
      </c>
      <c r="AD13" s="19">
        <f t="shared" ref="AD13:AD23" si="14">AC13*AA13</f>
        <v>0</v>
      </c>
      <c r="AF13" s="15" t="s">
        <v>16</v>
      </c>
      <c r="AG13" s="16">
        <v>1</v>
      </c>
      <c r="AH13" s="17" t="s">
        <v>40</v>
      </c>
      <c r="AI13" s="18">
        <v>0</v>
      </c>
      <c r="AJ13" s="19">
        <f t="shared" ref="AJ13:AJ23" si="15">AI13*AG13</f>
        <v>0</v>
      </c>
    </row>
    <row r="14" spans="2:36" x14ac:dyDescent="0.25">
      <c r="B14" s="4" t="s">
        <v>17</v>
      </c>
      <c r="C14" s="8"/>
      <c r="D14" s="5"/>
      <c r="E14" s="9"/>
      <c r="F14" s="6">
        <f t="shared" si="0"/>
        <v>0</v>
      </c>
      <c r="H14" s="4" t="s">
        <v>17</v>
      </c>
      <c r="I14" s="8">
        <v>1</v>
      </c>
      <c r="J14" s="5" t="s">
        <v>40</v>
      </c>
      <c r="K14" s="9">
        <v>0</v>
      </c>
      <c r="L14" s="6">
        <f t="shared" si="11"/>
        <v>0</v>
      </c>
      <c r="N14" s="4" t="s">
        <v>17</v>
      </c>
      <c r="O14" s="8">
        <v>1</v>
      </c>
      <c r="P14" s="5" t="s">
        <v>40</v>
      </c>
      <c r="Q14" s="9">
        <v>0</v>
      </c>
      <c r="R14" s="6">
        <f t="shared" si="12"/>
        <v>0</v>
      </c>
      <c r="T14" s="4" t="s">
        <v>17</v>
      </c>
      <c r="U14" s="8">
        <v>1</v>
      </c>
      <c r="V14" s="5" t="s">
        <v>40</v>
      </c>
      <c r="W14" s="9">
        <v>0</v>
      </c>
      <c r="X14" s="6">
        <f t="shared" si="13"/>
        <v>0</v>
      </c>
      <c r="Z14" s="4" t="s">
        <v>17</v>
      </c>
      <c r="AA14" s="8">
        <v>1</v>
      </c>
      <c r="AB14" s="5" t="s">
        <v>40</v>
      </c>
      <c r="AC14" s="9">
        <v>0</v>
      </c>
      <c r="AD14" s="6">
        <f t="shared" si="14"/>
        <v>0</v>
      </c>
      <c r="AF14" s="4" t="s">
        <v>17</v>
      </c>
      <c r="AG14" s="8">
        <v>1</v>
      </c>
      <c r="AH14" s="5" t="s">
        <v>40</v>
      </c>
      <c r="AI14" s="9">
        <v>0</v>
      </c>
      <c r="AJ14" s="6">
        <f t="shared" si="15"/>
        <v>0</v>
      </c>
    </row>
    <row r="15" spans="2:36" x14ac:dyDescent="0.25">
      <c r="B15" s="15" t="s">
        <v>18</v>
      </c>
      <c r="C15" s="16"/>
      <c r="D15" s="17"/>
      <c r="E15" s="18"/>
      <c r="F15" s="19">
        <f t="shared" si="0"/>
        <v>0</v>
      </c>
      <c r="H15" s="15" t="s">
        <v>18</v>
      </c>
      <c r="I15" s="16">
        <v>1</v>
      </c>
      <c r="J15" s="17" t="s">
        <v>40</v>
      </c>
      <c r="K15" s="18">
        <v>0</v>
      </c>
      <c r="L15" s="19">
        <f t="shared" si="11"/>
        <v>0</v>
      </c>
      <c r="N15" s="15" t="s">
        <v>18</v>
      </c>
      <c r="O15" s="16">
        <v>1</v>
      </c>
      <c r="P15" s="17" t="s">
        <v>40</v>
      </c>
      <c r="Q15" s="18">
        <v>0</v>
      </c>
      <c r="R15" s="19">
        <f t="shared" si="12"/>
        <v>0</v>
      </c>
      <c r="T15" s="15" t="s">
        <v>18</v>
      </c>
      <c r="U15" s="16">
        <v>1</v>
      </c>
      <c r="V15" s="17" t="s">
        <v>40</v>
      </c>
      <c r="W15" s="18">
        <v>0</v>
      </c>
      <c r="X15" s="19">
        <f t="shared" si="13"/>
        <v>0</v>
      </c>
      <c r="Z15" s="15" t="s">
        <v>18</v>
      </c>
      <c r="AA15" s="16">
        <v>1</v>
      </c>
      <c r="AB15" s="17" t="s">
        <v>40</v>
      </c>
      <c r="AC15" s="18">
        <v>0</v>
      </c>
      <c r="AD15" s="19">
        <f t="shared" si="14"/>
        <v>0</v>
      </c>
      <c r="AF15" s="15" t="s">
        <v>18</v>
      </c>
      <c r="AG15" s="16">
        <v>1</v>
      </c>
      <c r="AH15" s="17" t="s">
        <v>40</v>
      </c>
      <c r="AI15" s="18">
        <v>0</v>
      </c>
      <c r="AJ15" s="19">
        <f t="shared" si="15"/>
        <v>0</v>
      </c>
    </row>
    <row r="16" spans="2:36" x14ac:dyDescent="0.25">
      <c r="B16" s="4" t="s">
        <v>19</v>
      </c>
      <c r="C16" s="8"/>
      <c r="D16" s="5"/>
      <c r="E16" s="9"/>
      <c r="F16" s="6">
        <f t="shared" si="0"/>
        <v>0</v>
      </c>
      <c r="H16" s="4" t="s">
        <v>19</v>
      </c>
      <c r="I16" s="8">
        <v>1</v>
      </c>
      <c r="J16" s="5" t="s">
        <v>40</v>
      </c>
      <c r="K16" s="9">
        <v>0</v>
      </c>
      <c r="L16" s="6">
        <f t="shared" si="11"/>
        <v>0</v>
      </c>
      <c r="N16" s="4" t="s">
        <v>19</v>
      </c>
      <c r="O16" s="8">
        <v>1</v>
      </c>
      <c r="P16" s="5" t="s">
        <v>40</v>
      </c>
      <c r="Q16" s="9">
        <v>0</v>
      </c>
      <c r="R16" s="6">
        <f t="shared" si="12"/>
        <v>0</v>
      </c>
      <c r="T16" s="4" t="s">
        <v>19</v>
      </c>
      <c r="U16" s="8">
        <v>1</v>
      </c>
      <c r="V16" s="5" t="s">
        <v>40</v>
      </c>
      <c r="W16" s="9">
        <v>0</v>
      </c>
      <c r="X16" s="6">
        <f t="shared" si="13"/>
        <v>0</v>
      </c>
      <c r="Z16" s="4" t="s">
        <v>19</v>
      </c>
      <c r="AA16" s="8">
        <v>1</v>
      </c>
      <c r="AB16" s="5" t="s">
        <v>40</v>
      </c>
      <c r="AC16" s="9">
        <v>0</v>
      </c>
      <c r="AD16" s="6">
        <f t="shared" si="14"/>
        <v>0</v>
      </c>
      <c r="AF16" s="4" t="s">
        <v>19</v>
      </c>
      <c r="AG16" s="8">
        <v>1</v>
      </c>
      <c r="AH16" s="5" t="s">
        <v>40</v>
      </c>
      <c r="AI16" s="9">
        <v>0</v>
      </c>
      <c r="AJ16" s="6">
        <f t="shared" si="15"/>
        <v>0</v>
      </c>
    </row>
    <row r="17" spans="2:36" x14ac:dyDescent="0.25">
      <c r="B17" s="15" t="s">
        <v>20</v>
      </c>
      <c r="C17" s="16"/>
      <c r="D17" s="17"/>
      <c r="E17" s="18"/>
      <c r="F17" s="19">
        <f t="shared" si="0"/>
        <v>0</v>
      </c>
      <c r="H17" s="15" t="s">
        <v>20</v>
      </c>
      <c r="I17" s="16">
        <v>1</v>
      </c>
      <c r="J17" s="17" t="s">
        <v>40</v>
      </c>
      <c r="K17" s="18">
        <v>0</v>
      </c>
      <c r="L17" s="19">
        <f t="shared" si="11"/>
        <v>0</v>
      </c>
      <c r="N17" s="15" t="s">
        <v>20</v>
      </c>
      <c r="O17" s="16">
        <v>1</v>
      </c>
      <c r="P17" s="17" t="s">
        <v>40</v>
      </c>
      <c r="Q17" s="18">
        <v>0</v>
      </c>
      <c r="R17" s="19">
        <f t="shared" si="12"/>
        <v>0</v>
      </c>
      <c r="T17" s="15" t="s">
        <v>20</v>
      </c>
      <c r="U17" s="16">
        <v>1</v>
      </c>
      <c r="V17" s="17" t="s">
        <v>40</v>
      </c>
      <c r="W17" s="18">
        <v>0</v>
      </c>
      <c r="X17" s="19">
        <f t="shared" si="13"/>
        <v>0</v>
      </c>
      <c r="Z17" s="15" t="s">
        <v>20</v>
      </c>
      <c r="AA17" s="16">
        <v>1</v>
      </c>
      <c r="AB17" s="17" t="s">
        <v>40</v>
      </c>
      <c r="AC17" s="18">
        <v>0</v>
      </c>
      <c r="AD17" s="19">
        <f t="shared" si="14"/>
        <v>0</v>
      </c>
      <c r="AF17" s="15" t="s">
        <v>20</v>
      </c>
      <c r="AG17" s="16">
        <v>1</v>
      </c>
      <c r="AH17" s="17" t="s">
        <v>40</v>
      </c>
      <c r="AI17" s="18">
        <v>0</v>
      </c>
      <c r="AJ17" s="19">
        <f t="shared" si="15"/>
        <v>0</v>
      </c>
    </row>
    <row r="18" spans="2:36" x14ac:dyDescent="0.25">
      <c r="B18" s="4" t="s">
        <v>21</v>
      </c>
      <c r="C18" s="8"/>
      <c r="D18" s="5"/>
      <c r="E18" s="9"/>
      <c r="F18" s="6">
        <f t="shared" si="0"/>
        <v>0</v>
      </c>
      <c r="H18" s="4" t="s">
        <v>21</v>
      </c>
      <c r="I18" s="8">
        <v>1</v>
      </c>
      <c r="J18" s="5" t="s">
        <v>40</v>
      </c>
      <c r="K18" s="9">
        <v>0</v>
      </c>
      <c r="L18" s="6">
        <f t="shared" si="11"/>
        <v>0</v>
      </c>
      <c r="N18" s="4" t="s">
        <v>21</v>
      </c>
      <c r="O18" s="8">
        <v>1</v>
      </c>
      <c r="P18" s="5" t="s">
        <v>40</v>
      </c>
      <c r="Q18" s="9">
        <v>0</v>
      </c>
      <c r="R18" s="6">
        <f t="shared" si="12"/>
        <v>0</v>
      </c>
      <c r="T18" s="4" t="s">
        <v>21</v>
      </c>
      <c r="U18" s="8">
        <v>1</v>
      </c>
      <c r="V18" s="5" t="s">
        <v>40</v>
      </c>
      <c r="W18" s="9">
        <v>0</v>
      </c>
      <c r="X18" s="6">
        <f t="shared" si="13"/>
        <v>0</v>
      </c>
      <c r="Z18" s="4" t="s">
        <v>21</v>
      </c>
      <c r="AA18" s="8">
        <v>1</v>
      </c>
      <c r="AB18" s="5" t="s">
        <v>40</v>
      </c>
      <c r="AC18" s="9">
        <v>0</v>
      </c>
      <c r="AD18" s="6">
        <f t="shared" si="14"/>
        <v>0</v>
      </c>
      <c r="AF18" s="4" t="s">
        <v>21</v>
      </c>
      <c r="AG18" s="8">
        <v>1</v>
      </c>
      <c r="AH18" s="5" t="s">
        <v>40</v>
      </c>
      <c r="AI18" s="9">
        <v>0</v>
      </c>
      <c r="AJ18" s="6">
        <f t="shared" si="15"/>
        <v>0</v>
      </c>
    </row>
    <row r="19" spans="2:36" x14ac:dyDescent="0.25">
      <c r="B19" s="15" t="s">
        <v>22</v>
      </c>
      <c r="C19" s="16"/>
      <c r="D19" s="17"/>
      <c r="E19" s="18"/>
      <c r="F19" s="19">
        <f t="shared" si="0"/>
        <v>0</v>
      </c>
      <c r="H19" s="15" t="s">
        <v>22</v>
      </c>
      <c r="I19" s="16">
        <v>1</v>
      </c>
      <c r="J19" s="17" t="s">
        <v>40</v>
      </c>
      <c r="K19" s="18">
        <v>0</v>
      </c>
      <c r="L19" s="19">
        <f t="shared" si="11"/>
        <v>0</v>
      </c>
      <c r="N19" s="15" t="s">
        <v>22</v>
      </c>
      <c r="O19" s="16">
        <v>1</v>
      </c>
      <c r="P19" s="17" t="s">
        <v>40</v>
      </c>
      <c r="Q19" s="18">
        <v>0</v>
      </c>
      <c r="R19" s="19">
        <f t="shared" si="12"/>
        <v>0</v>
      </c>
      <c r="T19" s="15" t="s">
        <v>22</v>
      </c>
      <c r="U19" s="16">
        <v>1</v>
      </c>
      <c r="V19" s="17" t="s">
        <v>40</v>
      </c>
      <c r="W19" s="18">
        <v>0</v>
      </c>
      <c r="X19" s="19">
        <f t="shared" si="13"/>
        <v>0</v>
      </c>
      <c r="Z19" s="15" t="s">
        <v>22</v>
      </c>
      <c r="AA19" s="16">
        <v>1</v>
      </c>
      <c r="AB19" s="17" t="s">
        <v>40</v>
      </c>
      <c r="AC19" s="18">
        <v>0</v>
      </c>
      <c r="AD19" s="19">
        <f t="shared" si="14"/>
        <v>0</v>
      </c>
      <c r="AF19" s="15" t="s">
        <v>22</v>
      </c>
      <c r="AG19" s="16">
        <v>1</v>
      </c>
      <c r="AH19" s="17" t="s">
        <v>40</v>
      </c>
      <c r="AI19" s="18">
        <v>0</v>
      </c>
      <c r="AJ19" s="19">
        <f t="shared" si="15"/>
        <v>0</v>
      </c>
    </row>
    <row r="20" spans="2:36" x14ac:dyDescent="0.25">
      <c r="B20" s="4" t="s">
        <v>23</v>
      </c>
      <c r="C20" s="8"/>
      <c r="D20" s="5"/>
      <c r="E20" s="9"/>
      <c r="F20" s="6">
        <f t="shared" si="0"/>
        <v>0</v>
      </c>
      <c r="H20" s="4" t="s">
        <v>23</v>
      </c>
      <c r="I20" s="8">
        <v>1</v>
      </c>
      <c r="J20" s="5" t="s">
        <v>40</v>
      </c>
      <c r="K20" s="9">
        <v>0</v>
      </c>
      <c r="L20" s="6">
        <f t="shared" si="11"/>
        <v>0</v>
      </c>
      <c r="N20" s="4" t="s">
        <v>23</v>
      </c>
      <c r="O20" s="8">
        <v>1</v>
      </c>
      <c r="P20" s="5" t="s">
        <v>40</v>
      </c>
      <c r="Q20" s="9">
        <v>0</v>
      </c>
      <c r="R20" s="6">
        <f t="shared" si="12"/>
        <v>0</v>
      </c>
      <c r="T20" s="4" t="s">
        <v>23</v>
      </c>
      <c r="U20" s="8">
        <v>1</v>
      </c>
      <c r="V20" s="5" t="s">
        <v>40</v>
      </c>
      <c r="W20" s="9">
        <v>0</v>
      </c>
      <c r="X20" s="6">
        <f t="shared" si="13"/>
        <v>0</v>
      </c>
      <c r="Z20" s="4" t="s">
        <v>23</v>
      </c>
      <c r="AA20" s="8">
        <v>1</v>
      </c>
      <c r="AB20" s="5" t="s">
        <v>40</v>
      </c>
      <c r="AC20" s="9">
        <v>0</v>
      </c>
      <c r="AD20" s="6">
        <f t="shared" si="14"/>
        <v>0</v>
      </c>
      <c r="AF20" s="4" t="s">
        <v>23</v>
      </c>
      <c r="AG20" s="8">
        <v>1</v>
      </c>
      <c r="AH20" s="5" t="s">
        <v>40</v>
      </c>
      <c r="AI20" s="9">
        <v>0</v>
      </c>
      <c r="AJ20" s="6">
        <f t="shared" si="15"/>
        <v>0</v>
      </c>
    </row>
    <row r="21" spans="2:36" x14ac:dyDescent="0.25">
      <c r="B21" s="15" t="s">
        <v>24</v>
      </c>
      <c r="C21" s="16"/>
      <c r="D21" s="17"/>
      <c r="E21" s="18"/>
      <c r="F21" s="19">
        <f t="shared" si="0"/>
        <v>0</v>
      </c>
      <c r="H21" s="15" t="s">
        <v>24</v>
      </c>
      <c r="I21" s="16">
        <v>1</v>
      </c>
      <c r="J21" s="17" t="s">
        <v>40</v>
      </c>
      <c r="K21" s="18">
        <v>0</v>
      </c>
      <c r="L21" s="19">
        <f t="shared" si="11"/>
        <v>0</v>
      </c>
      <c r="N21" s="15" t="s">
        <v>24</v>
      </c>
      <c r="O21" s="16">
        <v>1</v>
      </c>
      <c r="P21" s="17" t="s">
        <v>40</v>
      </c>
      <c r="Q21" s="18">
        <v>0</v>
      </c>
      <c r="R21" s="19">
        <f t="shared" si="12"/>
        <v>0</v>
      </c>
      <c r="T21" s="15" t="s">
        <v>24</v>
      </c>
      <c r="U21" s="16">
        <v>1</v>
      </c>
      <c r="V21" s="17" t="s">
        <v>40</v>
      </c>
      <c r="W21" s="18">
        <v>0</v>
      </c>
      <c r="X21" s="19">
        <f t="shared" si="13"/>
        <v>0</v>
      </c>
      <c r="Z21" s="15" t="s">
        <v>24</v>
      </c>
      <c r="AA21" s="16">
        <v>1</v>
      </c>
      <c r="AB21" s="17" t="s">
        <v>40</v>
      </c>
      <c r="AC21" s="18">
        <v>0</v>
      </c>
      <c r="AD21" s="19">
        <f t="shared" si="14"/>
        <v>0</v>
      </c>
      <c r="AF21" s="15" t="s">
        <v>24</v>
      </c>
      <c r="AG21" s="16">
        <v>1</v>
      </c>
      <c r="AH21" s="17" t="s">
        <v>40</v>
      </c>
      <c r="AI21" s="18">
        <v>0</v>
      </c>
      <c r="AJ21" s="19">
        <f t="shared" si="15"/>
        <v>0</v>
      </c>
    </row>
    <row r="22" spans="2:36" x14ac:dyDescent="0.25">
      <c r="B22" s="4" t="s">
        <v>25</v>
      </c>
      <c r="C22" s="8"/>
      <c r="D22" s="5"/>
      <c r="E22" s="9"/>
      <c r="F22" s="6">
        <f t="shared" si="0"/>
        <v>0</v>
      </c>
      <c r="H22" s="4" t="s">
        <v>25</v>
      </c>
      <c r="I22" s="8">
        <v>1</v>
      </c>
      <c r="J22" s="5" t="s">
        <v>40</v>
      </c>
      <c r="K22" s="9">
        <v>0</v>
      </c>
      <c r="L22" s="6">
        <f t="shared" si="11"/>
        <v>0</v>
      </c>
      <c r="N22" s="4" t="s">
        <v>25</v>
      </c>
      <c r="O22" s="8">
        <v>1</v>
      </c>
      <c r="P22" s="5" t="s">
        <v>40</v>
      </c>
      <c r="Q22" s="9">
        <v>0</v>
      </c>
      <c r="R22" s="6">
        <f t="shared" si="12"/>
        <v>0</v>
      </c>
      <c r="T22" s="4" t="s">
        <v>25</v>
      </c>
      <c r="U22" s="8">
        <v>1</v>
      </c>
      <c r="V22" s="5" t="s">
        <v>40</v>
      </c>
      <c r="W22" s="9">
        <v>0</v>
      </c>
      <c r="X22" s="6">
        <f t="shared" si="13"/>
        <v>0</v>
      </c>
      <c r="Z22" s="4" t="s">
        <v>25</v>
      </c>
      <c r="AA22" s="8">
        <v>1</v>
      </c>
      <c r="AB22" s="5" t="s">
        <v>40</v>
      </c>
      <c r="AC22" s="9">
        <v>0</v>
      </c>
      <c r="AD22" s="6">
        <f t="shared" si="14"/>
        <v>0</v>
      </c>
      <c r="AF22" s="4" t="s">
        <v>25</v>
      </c>
      <c r="AG22" s="8">
        <v>1</v>
      </c>
      <c r="AH22" s="5" t="s">
        <v>40</v>
      </c>
      <c r="AI22" s="9">
        <v>0</v>
      </c>
      <c r="AJ22" s="6">
        <f t="shared" si="15"/>
        <v>0</v>
      </c>
    </row>
    <row r="23" spans="2:36" x14ac:dyDescent="0.25">
      <c r="B23" s="15" t="s">
        <v>26</v>
      </c>
      <c r="C23" s="16"/>
      <c r="D23" s="17"/>
      <c r="E23" s="18"/>
      <c r="F23" s="19">
        <f t="shared" si="0"/>
        <v>0</v>
      </c>
      <c r="H23" s="15" t="s">
        <v>26</v>
      </c>
      <c r="I23" s="16">
        <v>1</v>
      </c>
      <c r="J23" s="17" t="s">
        <v>40</v>
      </c>
      <c r="K23" s="18">
        <v>0</v>
      </c>
      <c r="L23" s="19">
        <f t="shared" si="11"/>
        <v>0</v>
      </c>
      <c r="N23" s="15" t="s">
        <v>26</v>
      </c>
      <c r="O23" s="16">
        <v>1</v>
      </c>
      <c r="P23" s="17" t="s">
        <v>40</v>
      </c>
      <c r="Q23" s="18">
        <v>0</v>
      </c>
      <c r="R23" s="19">
        <f t="shared" si="12"/>
        <v>0</v>
      </c>
      <c r="T23" s="15" t="s">
        <v>26</v>
      </c>
      <c r="U23" s="16">
        <v>1</v>
      </c>
      <c r="V23" s="17" t="s">
        <v>40</v>
      </c>
      <c r="W23" s="18">
        <v>0</v>
      </c>
      <c r="X23" s="19">
        <f t="shared" si="13"/>
        <v>0</v>
      </c>
      <c r="Z23" s="15" t="s">
        <v>26</v>
      </c>
      <c r="AA23" s="16">
        <v>1</v>
      </c>
      <c r="AB23" s="17" t="s">
        <v>40</v>
      </c>
      <c r="AC23" s="18">
        <v>0</v>
      </c>
      <c r="AD23" s="19">
        <f t="shared" si="14"/>
        <v>0</v>
      </c>
      <c r="AF23" s="15" t="s">
        <v>26</v>
      </c>
      <c r="AG23" s="16">
        <v>1</v>
      </c>
      <c r="AH23" s="17" t="s">
        <v>40</v>
      </c>
      <c r="AI23" s="18">
        <v>0</v>
      </c>
      <c r="AJ23" s="19">
        <f t="shared" si="15"/>
        <v>0</v>
      </c>
    </row>
    <row r="24" spans="2:36" x14ac:dyDescent="0.25">
      <c r="B24" s="4"/>
      <c r="C24" s="8"/>
      <c r="D24" s="5"/>
      <c r="E24" s="9"/>
      <c r="F24" s="6">
        <f t="shared" si="0"/>
        <v>0</v>
      </c>
      <c r="H24" s="4"/>
      <c r="I24" s="8"/>
      <c r="J24" s="5"/>
      <c r="K24" s="9"/>
      <c r="L24" s="6"/>
      <c r="N24" s="4"/>
      <c r="O24" s="8"/>
      <c r="P24" s="5"/>
      <c r="Q24" s="9"/>
      <c r="R24" s="6"/>
      <c r="T24" s="4"/>
      <c r="U24" s="8"/>
      <c r="V24" s="5"/>
      <c r="W24" s="9"/>
      <c r="X24" s="6"/>
      <c r="Z24" s="4"/>
      <c r="AA24" s="8"/>
      <c r="AB24" s="5"/>
      <c r="AC24" s="9"/>
      <c r="AD24" s="6"/>
      <c r="AF24" s="4"/>
      <c r="AG24" s="8"/>
      <c r="AH24" s="5"/>
      <c r="AI24" s="9"/>
      <c r="AJ24" s="6"/>
    </row>
    <row r="25" spans="2:36" x14ac:dyDescent="0.25">
      <c r="B25" s="15" t="s">
        <v>27</v>
      </c>
      <c r="C25" s="16"/>
      <c r="D25" s="17"/>
      <c r="E25" s="18"/>
      <c r="F25" s="19">
        <f t="shared" si="0"/>
        <v>0</v>
      </c>
      <c r="H25" s="15" t="s">
        <v>27</v>
      </c>
      <c r="I25" s="16">
        <v>1</v>
      </c>
      <c r="J25" s="17" t="s">
        <v>41</v>
      </c>
      <c r="K25" s="18">
        <v>0</v>
      </c>
      <c r="L25" s="19">
        <f t="shared" ref="L25:L29" si="16">K25*I25</f>
        <v>0</v>
      </c>
      <c r="N25" s="15" t="s">
        <v>27</v>
      </c>
      <c r="O25" s="16">
        <v>1</v>
      </c>
      <c r="P25" s="17" t="s">
        <v>41</v>
      </c>
      <c r="Q25" s="18">
        <v>0</v>
      </c>
      <c r="R25" s="19">
        <f t="shared" ref="R25:R29" si="17">Q25*O25</f>
        <v>0</v>
      </c>
      <c r="T25" s="15" t="s">
        <v>27</v>
      </c>
      <c r="U25" s="16">
        <v>1</v>
      </c>
      <c r="V25" s="17" t="s">
        <v>41</v>
      </c>
      <c r="W25" s="18">
        <v>0</v>
      </c>
      <c r="X25" s="19">
        <f t="shared" ref="X25:X29" si="18">W25*U25</f>
        <v>0</v>
      </c>
      <c r="Z25" s="15" t="s">
        <v>27</v>
      </c>
      <c r="AA25" s="16">
        <v>1</v>
      </c>
      <c r="AB25" s="17" t="s">
        <v>41</v>
      </c>
      <c r="AC25" s="18">
        <v>0</v>
      </c>
      <c r="AD25" s="19">
        <f t="shared" ref="AD25:AD29" si="19">AC25*AA25</f>
        <v>0</v>
      </c>
      <c r="AF25" s="15" t="s">
        <v>27</v>
      </c>
      <c r="AG25" s="16">
        <v>1</v>
      </c>
      <c r="AH25" s="17" t="s">
        <v>41</v>
      </c>
      <c r="AI25" s="18">
        <v>0</v>
      </c>
      <c r="AJ25" s="19">
        <f t="shared" ref="AJ25:AJ29" si="20">AI25*AG25</f>
        <v>0</v>
      </c>
    </row>
    <row r="26" spans="2:36" x14ac:dyDescent="0.25">
      <c r="B26" s="4" t="s">
        <v>28</v>
      </c>
      <c r="C26" s="8"/>
      <c r="D26" s="5"/>
      <c r="E26" s="9"/>
      <c r="F26" s="6">
        <f t="shared" si="0"/>
        <v>0</v>
      </c>
      <c r="H26" s="4" t="s">
        <v>28</v>
      </c>
      <c r="I26" s="8">
        <v>1</v>
      </c>
      <c r="J26" s="5" t="s">
        <v>41</v>
      </c>
      <c r="K26" s="9">
        <v>0</v>
      </c>
      <c r="L26" s="6">
        <f t="shared" si="16"/>
        <v>0</v>
      </c>
      <c r="N26" s="4" t="s">
        <v>28</v>
      </c>
      <c r="O26" s="8">
        <v>1</v>
      </c>
      <c r="P26" s="5" t="s">
        <v>41</v>
      </c>
      <c r="Q26" s="9">
        <v>0</v>
      </c>
      <c r="R26" s="6">
        <f t="shared" si="17"/>
        <v>0</v>
      </c>
      <c r="T26" s="4" t="s">
        <v>28</v>
      </c>
      <c r="U26" s="8">
        <v>1</v>
      </c>
      <c r="V26" s="5" t="s">
        <v>41</v>
      </c>
      <c r="W26" s="9">
        <v>0</v>
      </c>
      <c r="X26" s="6">
        <f t="shared" si="18"/>
        <v>0</v>
      </c>
      <c r="Z26" s="4" t="s">
        <v>28</v>
      </c>
      <c r="AA26" s="8">
        <v>1</v>
      </c>
      <c r="AB26" s="5" t="s">
        <v>41</v>
      </c>
      <c r="AC26" s="9">
        <v>0</v>
      </c>
      <c r="AD26" s="6">
        <f t="shared" si="19"/>
        <v>0</v>
      </c>
      <c r="AF26" s="4" t="s">
        <v>28</v>
      </c>
      <c r="AG26" s="8">
        <v>1</v>
      </c>
      <c r="AH26" s="5" t="s">
        <v>41</v>
      </c>
      <c r="AI26" s="9">
        <v>0</v>
      </c>
      <c r="AJ26" s="6">
        <f t="shared" si="20"/>
        <v>0</v>
      </c>
    </row>
    <row r="27" spans="2:36" x14ac:dyDescent="0.25">
      <c r="B27" s="15" t="s">
        <v>29</v>
      </c>
      <c r="C27" s="16"/>
      <c r="D27" s="17"/>
      <c r="E27" s="18"/>
      <c r="F27" s="19">
        <f t="shared" si="0"/>
        <v>0</v>
      </c>
      <c r="H27" s="15" t="s">
        <v>29</v>
      </c>
      <c r="I27" s="16">
        <v>1</v>
      </c>
      <c r="J27" s="17" t="s">
        <v>41</v>
      </c>
      <c r="K27" s="18">
        <v>0</v>
      </c>
      <c r="L27" s="19">
        <f t="shared" si="16"/>
        <v>0</v>
      </c>
      <c r="N27" s="15" t="s">
        <v>29</v>
      </c>
      <c r="O27" s="16">
        <v>1</v>
      </c>
      <c r="P27" s="17" t="s">
        <v>41</v>
      </c>
      <c r="Q27" s="18">
        <v>0</v>
      </c>
      <c r="R27" s="19">
        <f t="shared" si="17"/>
        <v>0</v>
      </c>
      <c r="T27" s="15" t="s">
        <v>29</v>
      </c>
      <c r="U27" s="16">
        <v>1</v>
      </c>
      <c r="V27" s="17" t="s">
        <v>41</v>
      </c>
      <c r="W27" s="18">
        <v>0</v>
      </c>
      <c r="X27" s="19">
        <f t="shared" si="18"/>
        <v>0</v>
      </c>
      <c r="Z27" s="15" t="s">
        <v>29</v>
      </c>
      <c r="AA27" s="16">
        <v>1</v>
      </c>
      <c r="AB27" s="17" t="s">
        <v>41</v>
      </c>
      <c r="AC27" s="18">
        <v>0</v>
      </c>
      <c r="AD27" s="19">
        <f t="shared" si="19"/>
        <v>0</v>
      </c>
      <c r="AF27" s="15" t="s">
        <v>29</v>
      </c>
      <c r="AG27" s="16">
        <v>1</v>
      </c>
      <c r="AH27" s="17" t="s">
        <v>41</v>
      </c>
      <c r="AI27" s="18">
        <v>0</v>
      </c>
      <c r="AJ27" s="19">
        <f t="shared" si="20"/>
        <v>0</v>
      </c>
    </row>
    <row r="28" spans="2:36" x14ac:dyDescent="0.25">
      <c r="B28" s="4" t="s">
        <v>30</v>
      </c>
      <c r="C28" s="8"/>
      <c r="D28" s="5"/>
      <c r="E28" s="9"/>
      <c r="F28" s="6">
        <f t="shared" si="0"/>
        <v>0</v>
      </c>
      <c r="H28" s="4" t="s">
        <v>30</v>
      </c>
      <c r="I28" s="8">
        <v>1</v>
      </c>
      <c r="J28" s="5" t="s">
        <v>41</v>
      </c>
      <c r="K28" s="9">
        <v>0</v>
      </c>
      <c r="L28" s="6">
        <f t="shared" si="16"/>
        <v>0</v>
      </c>
      <c r="N28" s="4" t="s">
        <v>30</v>
      </c>
      <c r="O28" s="8">
        <v>1</v>
      </c>
      <c r="P28" s="5" t="s">
        <v>41</v>
      </c>
      <c r="Q28" s="9">
        <v>0</v>
      </c>
      <c r="R28" s="6">
        <f t="shared" si="17"/>
        <v>0</v>
      </c>
      <c r="T28" s="4" t="s">
        <v>30</v>
      </c>
      <c r="U28" s="8">
        <v>1</v>
      </c>
      <c r="V28" s="5" t="s">
        <v>41</v>
      </c>
      <c r="W28" s="9">
        <v>0</v>
      </c>
      <c r="X28" s="6">
        <f t="shared" si="18"/>
        <v>0</v>
      </c>
      <c r="Z28" s="4" t="s">
        <v>30</v>
      </c>
      <c r="AA28" s="8">
        <v>1</v>
      </c>
      <c r="AB28" s="5" t="s">
        <v>41</v>
      </c>
      <c r="AC28" s="9">
        <v>0</v>
      </c>
      <c r="AD28" s="6">
        <f t="shared" si="19"/>
        <v>0</v>
      </c>
      <c r="AF28" s="4" t="s">
        <v>30</v>
      </c>
      <c r="AG28" s="8">
        <v>1</v>
      </c>
      <c r="AH28" s="5" t="s">
        <v>41</v>
      </c>
      <c r="AI28" s="9">
        <v>0</v>
      </c>
      <c r="AJ28" s="6">
        <f t="shared" si="20"/>
        <v>0</v>
      </c>
    </row>
    <row r="29" spans="2:36" ht="15.75" thickBot="1" x14ac:dyDescent="0.3">
      <c r="B29" s="20" t="s">
        <v>31</v>
      </c>
      <c r="C29" s="21"/>
      <c r="D29" s="22"/>
      <c r="E29" s="23"/>
      <c r="F29" s="24">
        <f t="shared" si="0"/>
        <v>0</v>
      </c>
      <c r="H29" s="20" t="s">
        <v>31</v>
      </c>
      <c r="I29" s="21">
        <v>1</v>
      </c>
      <c r="J29" s="22" t="s">
        <v>41</v>
      </c>
      <c r="K29" s="23">
        <v>0</v>
      </c>
      <c r="L29" s="24">
        <f t="shared" si="16"/>
        <v>0</v>
      </c>
      <c r="N29" s="20" t="s">
        <v>31</v>
      </c>
      <c r="O29" s="21">
        <v>1</v>
      </c>
      <c r="P29" s="22" t="s">
        <v>41</v>
      </c>
      <c r="Q29" s="23">
        <v>0</v>
      </c>
      <c r="R29" s="24">
        <f t="shared" si="17"/>
        <v>0</v>
      </c>
      <c r="T29" s="20" t="s">
        <v>31</v>
      </c>
      <c r="U29" s="21">
        <v>1</v>
      </c>
      <c r="V29" s="22" t="s">
        <v>41</v>
      </c>
      <c r="W29" s="23">
        <v>0</v>
      </c>
      <c r="X29" s="24">
        <f t="shared" si="18"/>
        <v>0</v>
      </c>
      <c r="Z29" s="20" t="s">
        <v>31</v>
      </c>
      <c r="AA29" s="21">
        <v>1</v>
      </c>
      <c r="AB29" s="22" t="s">
        <v>41</v>
      </c>
      <c r="AC29" s="23">
        <v>0</v>
      </c>
      <c r="AD29" s="24">
        <f t="shared" si="19"/>
        <v>0</v>
      </c>
      <c r="AF29" s="20" t="s">
        <v>31</v>
      </c>
      <c r="AG29" s="21">
        <v>1</v>
      </c>
      <c r="AH29" s="22" t="s">
        <v>41</v>
      </c>
      <c r="AI29" s="23">
        <v>0</v>
      </c>
      <c r="AJ29" s="24">
        <f t="shared" si="20"/>
        <v>0</v>
      </c>
    </row>
    <row r="30" spans="2:36" x14ac:dyDescent="0.25">
      <c r="B30" s="4"/>
      <c r="F30" s="7">
        <f t="shared" si="0"/>
        <v>0</v>
      </c>
      <c r="H30" s="4"/>
      <c r="L30" s="7">
        <f>SUM(L4:L29)</f>
        <v>0</v>
      </c>
      <c r="N30" s="4"/>
      <c r="R30" s="7">
        <f>SUM(R4:R29)</f>
        <v>0</v>
      </c>
      <c r="T30" s="4"/>
      <c r="X30" s="7">
        <f>SUM(X4:X29)</f>
        <v>0</v>
      </c>
      <c r="Z30" s="4"/>
      <c r="AD30" s="7">
        <f>SUM(AD4:AD29)</f>
        <v>0</v>
      </c>
      <c r="AF30" s="4"/>
      <c r="AJ30" s="7">
        <f>SUM(AJ4:AJ29)</f>
        <v>0</v>
      </c>
    </row>
    <row r="31" spans="2:36" x14ac:dyDescent="0.25">
      <c r="B31" s="15" t="s">
        <v>32</v>
      </c>
      <c r="C31" s="25">
        <v>0.1</v>
      </c>
      <c r="D31" s="17" t="s">
        <v>39</v>
      </c>
      <c r="E31" s="26"/>
      <c r="F31" s="19">
        <f>C31*F30</f>
        <v>0</v>
      </c>
      <c r="H31" s="15" t="s">
        <v>32</v>
      </c>
      <c r="I31" s="25">
        <v>0.1</v>
      </c>
      <c r="J31" s="17" t="s">
        <v>39</v>
      </c>
      <c r="K31" s="26"/>
      <c r="L31" s="19">
        <f>I31*L30</f>
        <v>0</v>
      </c>
      <c r="N31" s="15" t="s">
        <v>32</v>
      </c>
      <c r="O31" s="25">
        <v>0.1</v>
      </c>
      <c r="P31" s="17" t="s">
        <v>39</v>
      </c>
      <c r="Q31" s="26"/>
      <c r="R31" s="19">
        <f>O31*R30</f>
        <v>0</v>
      </c>
      <c r="T31" s="15" t="s">
        <v>32</v>
      </c>
      <c r="U31" s="25">
        <v>0.1</v>
      </c>
      <c r="V31" s="17" t="s">
        <v>39</v>
      </c>
      <c r="W31" s="26"/>
      <c r="X31" s="19">
        <f>U31*X30</f>
        <v>0</v>
      </c>
      <c r="Z31" s="15" t="s">
        <v>32</v>
      </c>
      <c r="AA31" s="25">
        <v>0.1</v>
      </c>
      <c r="AB31" s="17" t="s">
        <v>39</v>
      </c>
      <c r="AC31" s="26"/>
      <c r="AD31" s="19">
        <f>AA31*AD30</f>
        <v>0</v>
      </c>
      <c r="AF31" s="15" t="s">
        <v>32</v>
      </c>
      <c r="AG31" s="25">
        <v>0.1</v>
      </c>
      <c r="AH31" s="17" t="s">
        <v>39</v>
      </c>
      <c r="AI31" s="26"/>
      <c r="AJ31" s="19">
        <f>AG31*AJ30</f>
        <v>0</v>
      </c>
    </row>
    <row r="32" spans="2:36" x14ac:dyDescent="0.25">
      <c r="B32" s="4" t="s">
        <v>33</v>
      </c>
      <c r="C32" s="11">
        <v>0.1</v>
      </c>
      <c r="D32" s="5" t="s">
        <v>39</v>
      </c>
      <c r="F32" s="6">
        <f>C32*F30</f>
        <v>0</v>
      </c>
      <c r="H32" s="4" t="s">
        <v>33</v>
      </c>
      <c r="I32" s="11">
        <v>0.1</v>
      </c>
      <c r="J32" s="5" t="s">
        <v>39</v>
      </c>
      <c r="L32" s="6">
        <f>I32*L30</f>
        <v>0</v>
      </c>
      <c r="N32" s="4" t="s">
        <v>33</v>
      </c>
      <c r="O32" s="11">
        <v>0.1</v>
      </c>
      <c r="P32" s="5" t="s">
        <v>39</v>
      </c>
      <c r="R32" s="6">
        <f>O32*R30</f>
        <v>0</v>
      </c>
      <c r="T32" s="4" t="s">
        <v>33</v>
      </c>
      <c r="U32" s="11">
        <v>0.1</v>
      </c>
      <c r="V32" s="5" t="s">
        <v>39</v>
      </c>
      <c r="X32" s="6">
        <f>U32*X30</f>
        <v>0</v>
      </c>
      <c r="Z32" s="4" t="s">
        <v>33</v>
      </c>
      <c r="AA32" s="11">
        <v>0.1</v>
      </c>
      <c r="AB32" s="5" t="s">
        <v>39</v>
      </c>
      <c r="AD32" s="6">
        <f>AA32*AD30</f>
        <v>0</v>
      </c>
      <c r="AF32" s="4" t="s">
        <v>33</v>
      </c>
      <c r="AG32" s="11">
        <v>0.1</v>
      </c>
      <c r="AH32" s="5" t="s">
        <v>39</v>
      </c>
      <c r="AJ32" s="6">
        <f>AG32*AJ30</f>
        <v>0</v>
      </c>
    </row>
    <row r="33" spans="2:36" ht="15.75" thickBot="1" x14ac:dyDescent="0.3">
      <c r="B33" s="20" t="s">
        <v>34</v>
      </c>
      <c r="C33" s="27">
        <v>0.1</v>
      </c>
      <c r="D33" s="22" t="s">
        <v>39</v>
      </c>
      <c r="E33" s="28"/>
      <c r="F33" s="24">
        <f>(C33)*(F30+F31+F32)</f>
        <v>0</v>
      </c>
      <c r="H33" s="20" t="s">
        <v>34</v>
      </c>
      <c r="I33" s="27">
        <v>0.1</v>
      </c>
      <c r="J33" s="22" t="s">
        <v>39</v>
      </c>
      <c r="K33" s="28"/>
      <c r="L33" s="24">
        <f>(I33)*(L30+L31+L32)</f>
        <v>0</v>
      </c>
      <c r="N33" s="20" t="s">
        <v>34</v>
      </c>
      <c r="O33" s="27">
        <v>0.1</v>
      </c>
      <c r="P33" s="22" t="s">
        <v>39</v>
      </c>
      <c r="Q33" s="28"/>
      <c r="R33" s="24">
        <f>(O33)*(R30+R31+R32)</f>
        <v>0</v>
      </c>
      <c r="T33" s="20" t="s">
        <v>34</v>
      </c>
      <c r="U33" s="27">
        <v>0.1</v>
      </c>
      <c r="V33" s="22" t="s">
        <v>39</v>
      </c>
      <c r="W33" s="28"/>
      <c r="X33" s="24">
        <f>(U33)*(X30+X31+X32)</f>
        <v>0</v>
      </c>
      <c r="Z33" s="20" t="s">
        <v>34</v>
      </c>
      <c r="AA33" s="27">
        <v>0.1</v>
      </c>
      <c r="AB33" s="22" t="s">
        <v>39</v>
      </c>
      <c r="AC33" s="28"/>
      <c r="AD33" s="24">
        <f>(AA33)*(AD30+AD31+AD32)</f>
        <v>0</v>
      </c>
      <c r="AF33" s="20" t="s">
        <v>34</v>
      </c>
      <c r="AG33" s="27">
        <v>0.1</v>
      </c>
      <c r="AH33" s="22" t="s">
        <v>39</v>
      </c>
      <c r="AI33" s="28"/>
      <c r="AJ33" s="24">
        <f>(AG33)*(AJ30+AJ31+AJ32)</f>
        <v>0</v>
      </c>
    </row>
    <row r="34" spans="2:36" x14ac:dyDescent="0.25">
      <c r="B34" s="12" t="s">
        <v>42</v>
      </c>
      <c r="F34" s="7">
        <f>SUM(F30:F33)</f>
        <v>0</v>
      </c>
      <c r="H34" s="12" t="s">
        <v>42</v>
      </c>
      <c r="L34" s="7">
        <f>SUM(L30:L33)</f>
        <v>0</v>
      </c>
      <c r="N34" s="12" t="s">
        <v>42</v>
      </c>
      <c r="R34" s="7">
        <f>SUM(R30:R33)</f>
        <v>0</v>
      </c>
      <c r="T34" s="12" t="s">
        <v>42</v>
      </c>
      <c r="X34" s="7">
        <f>SUM(X30:X33)</f>
        <v>0</v>
      </c>
      <c r="Z34" s="12" t="s">
        <v>42</v>
      </c>
      <c r="AD34" s="7">
        <f>SUM(AD30:AD33)</f>
        <v>0</v>
      </c>
      <c r="AF34" s="12" t="s">
        <v>42</v>
      </c>
      <c r="AJ34" s="7">
        <f>SUM(AJ30:AJ33)</f>
        <v>0</v>
      </c>
    </row>
    <row r="35" spans="2:36" x14ac:dyDescent="0.25">
      <c r="F35" s="131" t="s">
        <v>104</v>
      </c>
    </row>
  </sheetData>
  <mergeCells count="2">
    <mergeCell ref="D3:E3"/>
    <mergeCell ref="C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E112"/>
  <sheetViews>
    <sheetView showGridLines="0" topLeftCell="J1" zoomScale="120" zoomScaleNormal="120" workbookViewId="0">
      <selection activeCell="Q12" sqref="Q12"/>
    </sheetView>
  </sheetViews>
  <sheetFormatPr defaultColWidth="8.7109375" defaultRowHeight="15" zeroHeight="1" x14ac:dyDescent="0.25"/>
  <cols>
    <col min="1" max="1" width="3.7109375" customWidth="1"/>
    <col min="2" max="2" width="17.140625" customWidth="1"/>
    <col min="3" max="3" width="28.7109375" customWidth="1"/>
    <col min="4" max="4" width="17.85546875" customWidth="1"/>
    <col min="5" max="5" width="12.28515625" customWidth="1"/>
    <col min="6" max="6" width="8.140625" customWidth="1"/>
    <col min="7" max="7" width="12.28515625" customWidth="1"/>
    <col min="8" max="8" width="20.28515625" customWidth="1"/>
    <col min="9" max="9" width="14.7109375" customWidth="1"/>
    <col min="10" max="10" width="19.42578125" customWidth="1"/>
    <col min="11" max="11" width="8.140625" customWidth="1"/>
    <col min="12" max="12" width="15.42578125" customWidth="1"/>
    <col min="13" max="13" width="12.7109375" customWidth="1"/>
    <col min="14" max="14" width="14.28515625" customWidth="1"/>
    <col min="15" max="15" width="22.7109375" customWidth="1"/>
    <col min="16" max="16" width="21" customWidth="1"/>
    <col min="17" max="17" width="17" customWidth="1"/>
    <col min="18" max="18" width="24.140625" customWidth="1"/>
    <col min="19" max="19" width="19.7109375" customWidth="1"/>
    <col min="20" max="20" width="29.42578125" customWidth="1"/>
    <col min="21" max="21" width="3.7109375" customWidth="1"/>
    <col min="22" max="22" width="29.28515625" customWidth="1"/>
    <col min="23" max="23" width="22.28515625" customWidth="1"/>
    <col min="24" max="24" width="15.7109375" customWidth="1"/>
    <col min="25" max="25" width="13.42578125" customWidth="1"/>
    <col min="27" max="27" width="15.140625" customWidth="1"/>
    <col min="29" max="29" width="17" customWidth="1"/>
    <col min="30" max="30" width="27" customWidth="1"/>
    <col min="31" max="31" width="23.7109375" customWidth="1"/>
  </cols>
  <sheetData>
    <row r="1" spans="2:31" x14ac:dyDescent="0.25"/>
    <row r="2" spans="2:31" ht="21" x14ac:dyDescent="0.35">
      <c r="B2" s="139" t="s">
        <v>110</v>
      </c>
      <c r="C2" s="139"/>
      <c r="D2" s="139"/>
      <c r="E2" s="139"/>
    </row>
    <row r="3" spans="2:31" x14ac:dyDescent="0.25"/>
    <row r="4" spans="2:31" x14ac:dyDescent="0.25">
      <c r="B4" s="288" t="s">
        <v>108</v>
      </c>
      <c r="C4" s="288"/>
      <c r="D4" s="288"/>
    </row>
    <row r="5" spans="2:31" x14ac:dyDescent="0.25">
      <c r="B5" s="288" t="s">
        <v>109</v>
      </c>
      <c r="C5" s="288"/>
      <c r="D5" s="288"/>
    </row>
    <row r="6" spans="2:31" x14ac:dyDescent="0.25">
      <c r="B6" t="s">
        <v>87</v>
      </c>
    </row>
    <row r="7" spans="2:31" x14ac:dyDescent="0.25"/>
    <row r="8" spans="2:31" ht="15.75" thickBot="1" x14ac:dyDescent="0.3">
      <c r="B8" s="29" t="s">
        <v>43</v>
      </c>
      <c r="C8" s="106" t="str">
        <f>'Ground exploitation'!J2</f>
        <v>[ fill in ]</v>
      </c>
      <c r="D8" s="34"/>
      <c r="E8" s="34"/>
      <c r="F8" s="34"/>
      <c r="G8" s="34"/>
      <c r="H8" s="34"/>
      <c r="I8" s="34"/>
      <c r="J8" s="34"/>
      <c r="K8" s="34"/>
      <c r="L8" s="34"/>
      <c r="M8" s="32"/>
      <c r="N8" s="32"/>
      <c r="O8" s="32"/>
      <c r="P8" s="32"/>
      <c r="Q8" s="32"/>
      <c r="R8" s="32"/>
      <c r="S8" s="32"/>
      <c r="T8" s="32"/>
      <c r="U8" s="32"/>
    </row>
    <row r="9" spans="2:31" ht="19.5" thickBot="1" x14ac:dyDescent="0.35">
      <c r="B9" s="104" t="s">
        <v>61</v>
      </c>
      <c r="C9" s="105" t="s">
        <v>86</v>
      </c>
      <c r="D9" s="65" t="s">
        <v>51</v>
      </c>
      <c r="E9" s="65" t="s">
        <v>64</v>
      </c>
      <c r="F9" s="65" t="s">
        <v>59</v>
      </c>
      <c r="G9" s="65" t="s">
        <v>65</v>
      </c>
      <c r="H9" s="57" t="s">
        <v>52</v>
      </c>
      <c r="I9" s="281" t="s">
        <v>99</v>
      </c>
      <c r="J9" s="282"/>
      <c r="K9" s="283" t="s">
        <v>53</v>
      </c>
      <c r="L9" s="284"/>
      <c r="M9" s="284"/>
      <c r="N9" s="284"/>
      <c r="O9" s="284"/>
      <c r="P9" s="285"/>
      <c r="Q9" s="278" t="s">
        <v>57</v>
      </c>
      <c r="R9" s="279"/>
      <c r="S9" s="280"/>
      <c r="T9" s="80"/>
      <c r="U9" s="86"/>
      <c r="V9" s="278" t="s">
        <v>73</v>
      </c>
      <c r="W9" s="279"/>
      <c r="X9" s="279"/>
      <c r="Y9" s="279"/>
      <c r="Z9" s="279"/>
      <c r="AA9" s="279"/>
      <c r="AB9" s="279"/>
      <c r="AC9" s="279"/>
      <c r="AD9" s="279"/>
      <c r="AE9" s="280"/>
    </row>
    <row r="10" spans="2:31" ht="18.75" x14ac:dyDescent="0.3">
      <c r="B10" s="66"/>
      <c r="C10" s="92"/>
      <c r="D10" s="35"/>
      <c r="E10" s="35"/>
      <c r="F10" s="35"/>
      <c r="G10" s="35"/>
      <c r="H10" s="67"/>
      <c r="I10" s="58"/>
      <c r="J10" s="43" t="s">
        <v>72</v>
      </c>
      <c r="K10" s="50" t="s">
        <v>54</v>
      </c>
      <c r="L10" s="36" t="s">
        <v>55</v>
      </c>
      <c r="M10" s="36" t="s">
        <v>36</v>
      </c>
      <c r="N10" s="36" t="s">
        <v>56</v>
      </c>
      <c r="O10" s="36" t="s">
        <v>71</v>
      </c>
      <c r="P10" s="43" t="s">
        <v>72</v>
      </c>
      <c r="Q10" s="42" t="s">
        <v>97</v>
      </c>
      <c r="R10" s="36" t="s">
        <v>71</v>
      </c>
      <c r="S10" s="43" t="s">
        <v>72</v>
      </c>
      <c r="T10" s="81" t="s">
        <v>60</v>
      </c>
      <c r="U10" s="86"/>
      <c r="V10" s="115" t="s">
        <v>74</v>
      </c>
      <c r="W10" s="116" t="s">
        <v>75</v>
      </c>
      <c r="X10" s="286" t="s">
        <v>76</v>
      </c>
      <c r="Y10" s="287"/>
      <c r="Z10" s="286" t="s">
        <v>77</v>
      </c>
      <c r="AA10" s="287"/>
      <c r="AB10" s="286" t="s">
        <v>78</v>
      </c>
      <c r="AC10" s="287"/>
      <c r="AD10" s="124" t="s">
        <v>79</v>
      </c>
      <c r="AE10" s="43" t="s">
        <v>80</v>
      </c>
    </row>
    <row r="11" spans="2:31" x14ac:dyDescent="0.25">
      <c r="B11" s="95" t="s">
        <v>100</v>
      </c>
      <c r="C11" s="94">
        <f>IF(H11="Fixed price",J11,T11-AE11)</f>
        <v>-345600</v>
      </c>
      <c r="D11" s="68">
        <v>80</v>
      </c>
      <c r="E11" s="68">
        <v>100</v>
      </c>
      <c r="F11" s="69">
        <v>0.85</v>
      </c>
      <c r="G11" s="70">
        <f>F11*E11</f>
        <v>85</v>
      </c>
      <c r="H11" s="71" t="s">
        <v>69</v>
      </c>
      <c r="I11" s="59"/>
      <c r="J11" s="60">
        <f t="shared" ref="J11:J26" si="0">I11*D11</f>
        <v>0</v>
      </c>
      <c r="K11" s="51">
        <v>0.05</v>
      </c>
      <c r="L11" s="39">
        <v>900</v>
      </c>
      <c r="M11" s="52" t="s">
        <v>63</v>
      </c>
      <c r="N11" s="40">
        <f>L11*12</f>
        <v>10800</v>
      </c>
      <c r="O11" s="40">
        <f>IFERROR(N11/K11,0)</f>
        <v>216000</v>
      </c>
      <c r="P11" s="45">
        <f>IFERROR(O11*D11,0)</f>
        <v>17280000</v>
      </c>
      <c r="Q11" s="44"/>
      <c r="R11" s="40">
        <f>Q11*G11</f>
        <v>0</v>
      </c>
      <c r="S11" s="45">
        <f>R11*D11</f>
        <v>0</v>
      </c>
      <c r="T11" s="82">
        <f>MAX(J11,P11,S11)</f>
        <v>17280000</v>
      </c>
      <c r="U11" s="87"/>
      <c r="V11" s="89">
        <v>1800</v>
      </c>
      <c r="W11" s="90">
        <f>V11*E11</f>
        <v>180000</v>
      </c>
      <c r="X11" s="117">
        <v>0.12</v>
      </c>
      <c r="Y11" s="90">
        <f>X11*W11</f>
        <v>21600</v>
      </c>
      <c r="Z11" s="117">
        <v>0.05</v>
      </c>
      <c r="AA11" s="90">
        <f>Z11*(Y11+W11)</f>
        <v>10080</v>
      </c>
      <c r="AB11" s="123">
        <v>0.04</v>
      </c>
      <c r="AC11" s="90">
        <f>IFERROR(AB11*(T11/D11),0)</f>
        <v>8640</v>
      </c>
      <c r="AD11" s="125">
        <f>W11+Y11+AA11+AC11</f>
        <v>220320</v>
      </c>
      <c r="AE11" s="128">
        <f>AD11*D11</f>
        <v>17625600</v>
      </c>
    </row>
    <row r="12" spans="2:31" x14ac:dyDescent="0.25">
      <c r="B12" s="96" t="s">
        <v>101</v>
      </c>
      <c r="C12" s="98">
        <f t="shared" ref="C12:C25" si="1">IF(H12="Fixed price",J12,T12-AE12)</f>
        <v>8597558.7301587313</v>
      </c>
      <c r="D12" s="72">
        <v>1</v>
      </c>
      <c r="E12" s="72">
        <v>4000</v>
      </c>
      <c r="F12" s="73">
        <v>0.85</v>
      </c>
      <c r="G12" s="74">
        <f t="shared" ref="G12:G26" si="2">F12*E12</f>
        <v>3400</v>
      </c>
      <c r="H12" s="75" t="s">
        <v>70</v>
      </c>
      <c r="I12" s="61"/>
      <c r="J12" s="62">
        <f t="shared" si="0"/>
        <v>0</v>
      </c>
      <c r="K12" s="53"/>
      <c r="L12" s="41"/>
      <c r="M12" s="54"/>
      <c r="N12" s="33">
        <f t="shared" ref="N12:N26" si="3">L12*12</f>
        <v>0</v>
      </c>
      <c r="O12" s="33">
        <f t="shared" ref="O12:O26" si="4">IFERROR(N12/K12,0)</f>
        <v>0</v>
      </c>
      <c r="P12" s="47">
        <f t="shared" ref="P12:P26" si="5">IFERROR(O12*D12,0)</f>
        <v>0</v>
      </c>
      <c r="Q12" s="46">
        <f>'Market value'!E43</f>
        <v>4623.0158730158728</v>
      </c>
      <c r="R12" s="33">
        <f>Q12*G12</f>
        <v>15718253.968253968</v>
      </c>
      <c r="S12" s="47">
        <f>R12*D12</f>
        <v>15718253.968253968</v>
      </c>
      <c r="T12" s="83">
        <f t="shared" ref="T12:T26" si="6">MAX(J12,P12,S12)</f>
        <v>15718253.968253968</v>
      </c>
      <c r="U12" s="87"/>
      <c r="V12" s="46">
        <v>1350</v>
      </c>
      <c r="W12" s="113">
        <f t="shared" ref="W12:W26" si="7">V12*E12</f>
        <v>5400000</v>
      </c>
      <c r="X12" s="118">
        <v>0.1</v>
      </c>
      <c r="Y12" s="113">
        <f t="shared" ref="Y12:Y26" si="8">X12*W12</f>
        <v>540000</v>
      </c>
      <c r="Z12" s="118">
        <v>0.04</v>
      </c>
      <c r="AA12" s="113">
        <f t="shared" ref="AA12:AA26" si="9">Z12*(Y12+W12)</f>
        <v>237600</v>
      </c>
      <c r="AB12" s="53">
        <v>0.06</v>
      </c>
      <c r="AC12" s="113">
        <f t="shared" ref="AC12:AC26" si="10">IFERROR(AB12*(T12/D12),0)</f>
        <v>943095.23809523811</v>
      </c>
      <c r="AD12" s="126">
        <f t="shared" ref="AD12:AD26" si="11">W12+Y12+AA12+AC12</f>
        <v>7120695.2380952379</v>
      </c>
      <c r="AE12" s="129">
        <f t="shared" ref="AE12:AE26" si="12">AD12*D12</f>
        <v>7120695.2380952379</v>
      </c>
    </row>
    <row r="13" spans="2:31" x14ac:dyDescent="0.25">
      <c r="B13" s="95" t="s">
        <v>98</v>
      </c>
      <c r="C13" s="94">
        <f>IF(H13="Fixed price",J13,T13-AE13)</f>
        <v>48000</v>
      </c>
      <c r="D13" s="68">
        <v>80</v>
      </c>
      <c r="E13" s="68">
        <v>65</v>
      </c>
      <c r="F13" s="69">
        <v>0.7</v>
      </c>
      <c r="G13" s="70">
        <f t="shared" si="2"/>
        <v>45.5</v>
      </c>
      <c r="H13" s="71" t="s">
        <v>173</v>
      </c>
      <c r="I13" s="59">
        <v>600</v>
      </c>
      <c r="J13" s="60">
        <f>I13*D13</f>
        <v>48000</v>
      </c>
      <c r="K13" s="51"/>
      <c r="L13" s="39"/>
      <c r="M13" s="52"/>
      <c r="N13" s="40">
        <f t="shared" si="3"/>
        <v>0</v>
      </c>
      <c r="O13" s="40">
        <f t="shared" si="4"/>
        <v>0</v>
      </c>
      <c r="P13" s="45">
        <f t="shared" si="5"/>
        <v>0</v>
      </c>
      <c r="Q13" s="44"/>
      <c r="R13" s="40">
        <f t="shared" ref="R13:R26" si="13">Q13*G13</f>
        <v>0</v>
      </c>
      <c r="S13" s="45">
        <f t="shared" ref="S13:S26" si="14">R13*D13</f>
        <v>0</v>
      </c>
      <c r="T13" s="82">
        <f t="shared" si="6"/>
        <v>48000</v>
      </c>
      <c r="U13" s="87"/>
      <c r="V13" s="89"/>
      <c r="W13" s="90">
        <f t="shared" si="7"/>
        <v>0</v>
      </c>
      <c r="X13" s="117"/>
      <c r="Y13" s="90">
        <f t="shared" si="8"/>
        <v>0</v>
      </c>
      <c r="Z13" s="120"/>
      <c r="AA13" s="90">
        <f t="shared" si="9"/>
        <v>0</v>
      </c>
      <c r="AB13" s="123"/>
      <c r="AC13" s="90">
        <f t="shared" si="10"/>
        <v>0</v>
      </c>
      <c r="AD13" s="125">
        <f t="shared" si="11"/>
        <v>0</v>
      </c>
      <c r="AE13" s="128">
        <f t="shared" si="12"/>
        <v>0</v>
      </c>
    </row>
    <row r="14" spans="2:31" x14ac:dyDescent="0.25">
      <c r="B14" s="96"/>
      <c r="C14" s="98">
        <f t="shared" si="1"/>
        <v>0</v>
      </c>
      <c r="D14" s="72"/>
      <c r="E14" s="72"/>
      <c r="F14" s="73"/>
      <c r="G14" s="74">
        <f t="shared" si="2"/>
        <v>0</v>
      </c>
      <c r="H14" s="76" t="s">
        <v>70</v>
      </c>
      <c r="I14" s="61"/>
      <c r="J14" s="62">
        <f t="shared" si="0"/>
        <v>0</v>
      </c>
      <c r="K14" s="53"/>
      <c r="L14" s="41"/>
      <c r="M14" s="54"/>
      <c r="N14" s="33">
        <f t="shared" si="3"/>
        <v>0</v>
      </c>
      <c r="O14" s="33">
        <f t="shared" si="4"/>
        <v>0</v>
      </c>
      <c r="P14" s="47">
        <f t="shared" si="5"/>
        <v>0</v>
      </c>
      <c r="Q14" s="46"/>
      <c r="R14" s="33">
        <f t="shared" si="13"/>
        <v>0</v>
      </c>
      <c r="S14" s="47">
        <f t="shared" si="14"/>
        <v>0</v>
      </c>
      <c r="T14" s="83">
        <f t="shared" si="6"/>
        <v>0</v>
      </c>
      <c r="U14" s="87"/>
      <c r="V14" s="46"/>
      <c r="W14" s="113">
        <f t="shared" si="7"/>
        <v>0</v>
      </c>
      <c r="X14" s="118"/>
      <c r="Y14" s="113">
        <f t="shared" si="8"/>
        <v>0</v>
      </c>
      <c r="Z14" s="121"/>
      <c r="AA14" s="113">
        <f t="shared" si="9"/>
        <v>0</v>
      </c>
      <c r="AB14" s="53"/>
      <c r="AC14" s="113">
        <f t="shared" si="10"/>
        <v>0</v>
      </c>
      <c r="AD14" s="126">
        <f t="shared" si="11"/>
        <v>0</v>
      </c>
      <c r="AE14" s="129">
        <f t="shared" si="12"/>
        <v>0</v>
      </c>
    </row>
    <row r="15" spans="2:31" x14ac:dyDescent="0.25">
      <c r="B15" s="95"/>
      <c r="C15" s="94">
        <f t="shared" si="1"/>
        <v>0</v>
      </c>
      <c r="D15" s="68"/>
      <c r="E15" s="68"/>
      <c r="F15" s="69"/>
      <c r="G15" s="70">
        <f t="shared" si="2"/>
        <v>0</v>
      </c>
      <c r="H15" s="77" t="s">
        <v>7</v>
      </c>
      <c r="I15" s="59"/>
      <c r="J15" s="60">
        <f t="shared" si="0"/>
        <v>0</v>
      </c>
      <c r="K15" s="51"/>
      <c r="L15" s="39"/>
      <c r="M15" s="52"/>
      <c r="N15" s="40">
        <f t="shared" si="3"/>
        <v>0</v>
      </c>
      <c r="O15" s="40">
        <f t="shared" si="4"/>
        <v>0</v>
      </c>
      <c r="P15" s="45">
        <f t="shared" si="5"/>
        <v>0</v>
      </c>
      <c r="Q15" s="44"/>
      <c r="R15" s="40">
        <f t="shared" si="13"/>
        <v>0</v>
      </c>
      <c r="S15" s="45">
        <f t="shared" si="14"/>
        <v>0</v>
      </c>
      <c r="T15" s="82">
        <f t="shared" si="6"/>
        <v>0</v>
      </c>
      <c r="U15" s="87"/>
      <c r="V15" s="89"/>
      <c r="W15" s="90">
        <f t="shared" si="7"/>
        <v>0</v>
      </c>
      <c r="X15" s="117"/>
      <c r="Y15" s="90">
        <f t="shared" si="8"/>
        <v>0</v>
      </c>
      <c r="Z15" s="120"/>
      <c r="AA15" s="90">
        <f t="shared" si="9"/>
        <v>0</v>
      </c>
      <c r="AB15" s="123"/>
      <c r="AC15" s="90">
        <f t="shared" si="10"/>
        <v>0</v>
      </c>
      <c r="AD15" s="125">
        <f t="shared" si="11"/>
        <v>0</v>
      </c>
      <c r="AE15" s="128">
        <f t="shared" si="12"/>
        <v>0</v>
      </c>
    </row>
    <row r="16" spans="2:31" x14ac:dyDescent="0.25">
      <c r="B16" s="96"/>
      <c r="C16" s="98">
        <f t="shared" si="1"/>
        <v>0</v>
      </c>
      <c r="D16" s="72"/>
      <c r="E16" s="72"/>
      <c r="F16" s="73"/>
      <c r="G16" s="74">
        <f t="shared" si="2"/>
        <v>0</v>
      </c>
      <c r="H16" s="76" t="s">
        <v>7</v>
      </c>
      <c r="I16" s="61"/>
      <c r="J16" s="62">
        <f t="shared" si="0"/>
        <v>0</v>
      </c>
      <c r="K16" s="53"/>
      <c r="L16" s="41"/>
      <c r="M16" s="54"/>
      <c r="N16" s="33">
        <f t="shared" si="3"/>
        <v>0</v>
      </c>
      <c r="O16" s="33">
        <f t="shared" si="4"/>
        <v>0</v>
      </c>
      <c r="P16" s="47">
        <f t="shared" si="5"/>
        <v>0</v>
      </c>
      <c r="Q16" s="46"/>
      <c r="R16" s="33">
        <f t="shared" si="13"/>
        <v>0</v>
      </c>
      <c r="S16" s="47">
        <f t="shared" si="14"/>
        <v>0</v>
      </c>
      <c r="T16" s="83">
        <f t="shared" si="6"/>
        <v>0</v>
      </c>
      <c r="U16" s="87"/>
      <c r="V16" s="46"/>
      <c r="W16" s="113">
        <f t="shared" si="7"/>
        <v>0</v>
      </c>
      <c r="X16" s="118"/>
      <c r="Y16" s="113">
        <f t="shared" si="8"/>
        <v>0</v>
      </c>
      <c r="Z16" s="121"/>
      <c r="AA16" s="113">
        <f t="shared" si="9"/>
        <v>0</v>
      </c>
      <c r="AB16" s="53"/>
      <c r="AC16" s="113">
        <f t="shared" si="10"/>
        <v>0</v>
      </c>
      <c r="AD16" s="126">
        <f t="shared" si="11"/>
        <v>0</v>
      </c>
      <c r="AE16" s="129">
        <f t="shared" si="12"/>
        <v>0</v>
      </c>
    </row>
    <row r="17" spans="2:31" x14ac:dyDescent="0.25">
      <c r="B17" s="95"/>
      <c r="C17" s="94">
        <f t="shared" si="1"/>
        <v>0</v>
      </c>
      <c r="D17" s="68"/>
      <c r="E17" s="68"/>
      <c r="F17" s="69"/>
      <c r="G17" s="70">
        <f t="shared" si="2"/>
        <v>0</v>
      </c>
      <c r="H17" s="77" t="s">
        <v>7</v>
      </c>
      <c r="I17" s="59"/>
      <c r="J17" s="60">
        <f t="shared" si="0"/>
        <v>0</v>
      </c>
      <c r="K17" s="51"/>
      <c r="L17" s="39"/>
      <c r="M17" s="52"/>
      <c r="N17" s="40">
        <f t="shared" si="3"/>
        <v>0</v>
      </c>
      <c r="O17" s="40">
        <f t="shared" si="4"/>
        <v>0</v>
      </c>
      <c r="P17" s="45">
        <f t="shared" si="5"/>
        <v>0</v>
      </c>
      <c r="Q17" s="44"/>
      <c r="R17" s="40">
        <f t="shared" si="13"/>
        <v>0</v>
      </c>
      <c r="S17" s="45">
        <f t="shared" si="14"/>
        <v>0</v>
      </c>
      <c r="T17" s="82">
        <f t="shared" si="6"/>
        <v>0</v>
      </c>
      <c r="U17" s="87"/>
      <c r="V17" s="89"/>
      <c r="W17" s="90">
        <f t="shared" si="7"/>
        <v>0</v>
      </c>
      <c r="X17" s="117"/>
      <c r="Y17" s="90">
        <f t="shared" si="8"/>
        <v>0</v>
      </c>
      <c r="Z17" s="120"/>
      <c r="AA17" s="90">
        <f t="shared" si="9"/>
        <v>0</v>
      </c>
      <c r="AB17" s="123"/>
      <c r="AC17" s="90">
        <f t="shared" si="10"/>
        <v>0</v>
      </c>
      <c r="AD17" s="125">
        <f t="shared" si="11"/>
        <v>0</v>
      </c>
      <c r="AE17" s="128">
        <f t="shared" si="12"/>
        <v>0</v>
      </c>
    </row>
    <row r="18" spans="2:31" x14ac:dyDescent="0.25">
      <c r="B18" s="96"/>
      <c r="C18" s="98">
        <f t="shared" si="1"/>
        <v>0</v>
      </c>
      <c r="D18" s="72"/>
      <c r="E18" s="72"/>
      <c r="F18" s="73"/>
      <c r="G18" s="74">
        <f t="shared" si="2"/>
        <v>0</v>
      </c>
      <c r="H18" s="76" t="s">
        <v>7</v>
      </c>
      <c r="I18" s="61"/>
      <c r="J18" s="62">
        <f t="shared" si="0"/>
        <v>0</v>
      </c>
      <c r="K18" s="53"/>
      <c r="L18" s="41"/>
      <c r="M18" s="54"/>
      <c r="N18" s="33">
        <f t="shared" si="3"/>
        <v>0</v>
      </c>
      <c r="O18" s="33">
        <f t="shared" si="4"/>
        <v>0</v>
      </c>
      <c r="P18" s="47">
        <f t="shared" si="5"/>
        <v>0</v>
      </c>
      <c r="Q18" s="46"/>
      <c r="R18" s="33">
        <f t="shared" si="13"/>
        <v>0</v>
      </c>
      <c r="S18" s="47">
        <f t="shared" si="14"/>
        <v>0</v>
      </c>
      <c r="T18" s="83">
        <f t="shared" si="6"/>
        <v>0</v>
      </c>
      <c r="U18" s="87"/>
      <c r="V18" s="46"/>
      <c r="W18" s="113">
        <f t="shared" si="7"/>
        <v>0</v>
      </c>
      <c r="X18" s="118"/>
      <c r="Y18" s="113">
        <f t="shared" si="8"/>
        <v>0</v>
      </c>
      <c r="Z18" s="121"/>
      <c r="AA18" s="113">
        <f t="shared" si="9"/>
        <v>0</v>
      </c>
      <c r="AB18" s="53"/>
      <c r="AC18" s="113">
        <f t="shared" si="10"/>
        <v>0</v>
      </c>
      <c r="AD18" s="126">
        <f t="shared" si="11"/>
        <v>0</v>
      </c>
      <c r="AE18" s="129">
        <f t="shared" si="12"/>
        <v>0</v>
      </c>
    </row>
    <row r="19" spans="2:31" x14ac:dyDescent="0.25">
      <c r="B19" s="95"/>
      <c r="C19" s="94">
        <f t="shared" si="1"/>
        <v>0</v>
      </c>
      <c r="D19" s="68"/>
      <c r="E19" s="68"/>
      <c r="F19" s="69"/>
      <c r="G19" s="70">
        <f t="shared" si="2"/>
        <v>0</v>
      </c>
      <c r="H19" s="77" t="s">
        <v>7</v>
      </c>
      <c r="I19" s="59"/>
      <c r="J19" s="60">
        <f t="shared" si="0"/>
        <v>0</v>
      </c>
      <c r="K19" s="51"/>
      <c r="L19" s="39"/>
      <c r="M19" s="52"/>
      <c r="N19" s="40">
        <f t="shared" si="3"/>
        <v>0</v>
      </c>
      <c r="O19" s="40">
        <f t="shared" si="4"/>
        <v>0</v>
      </c>
      <c r="P19" s="45">
        <f t="shared" si="5"/>
        <v>0</v>
      </c>
      <c r="Q19" s="44"/>
      <c r="R19" s="40">
        <f t="shared" si="13"/>
        <v>0</v>
      </c>
      <c r="S19" s="45">
        <f t="shared" si="14"/>
        <v>0</v>
      </c>
      <c r="T19" s="82">
        <f t="shared" si="6"/>
        <v>0</v>
      </c>
      <c r="U19" s="87"/>
      <c r="V19" s="89"/>
      <c r="W19" s="90">
        <f t="shared" si="7"/>
        <v>0</v>
      </c>
      <c r="X19" s="117"/>
      <c r="Y19" s="90">
        <f t="shared" si="8"/>
        <v>0</v>
      </c>
      <c r="Z19" s="120"/>
      <c r="AA19" s="90">
        <f t="shared" si="9"/>
        <v>0</v>
      </c>
      <c r="AB19" s="123"/>
      <c r="AC19" s="90">
        <f t="shared" si="10"/>
        <v>0</v>
      </c>
      <c r="AD19" s="125">
        <f t="shared" si="11"/>
        <v>0</v>
      </c>
      <c r="AE19" s="128">
        <f t="shared" si="12"/>
        <v>0</v>
      </c>
    </row>
    <row r="20" spans="2:31" x14ac:dyDescent="0.25">
      <c r="B20" s="96"/>
      <c r="C20" s="98">
        <f t="shared" si="1"/>
        <v>0</v>
      </c>
      <c r="D20" s="72"/>
      <c r="E20" s="72"/>
      <c r="F20" s="73"/>
      <c r="G20" s="74">
        <f t="shared" si="2"/>
        <v>0</v>
      </c>
      <c r="H20" s="76" t="s">
        <v>7</v>
      </c>
      <c r="I20" s="61"/>
      <c r="J20" s="62">
        <f t="shared" si="0"/>
        <v>0</v>
      </c>
      <c r="K20" s="53"/>
      <c r="L20" s="41"/>
      <c r="M20" s="54"/>
      <c r="N20" s="33">
        <f t="shared" si="3"/>
        <v>0</v>
      </c>
      <c r="O20" s="33">
        <f t="shared" si="4"/>
        <v>0</v>
      </c>
      <c r="P20" s="47">
        <f t="shared" si="5"/>
        <v>0</v>
      </c>
      <c r="Q20" s="46"/>
      <c r="R20" s="33">
        <f t="shared" si="13"/>
        <v>0</v>
      </c>
      <c r="S20" s="47">
        <f t="shared" si="14"/>
        <v>0</v>
      </c>
      <c r="T20" s="83">
        <f t="shared" si="6"/>
        <v>0</v>
      </c>
      <c r="U20" s="87"/>
      <c r="V20" s="46"/>
      <c r="W20" s="113">
        <f t="shared" si="7"/>
        <v>0</v>
      </c>
      <c r="X20" s="118"/>
      <c r="Y20" s="113">
        <f t="shared" si="8"/>
        <v>0</v>
      </c>
      <c r="Z20" s="121"/>
      <c r="AA20" s="113">
        <f t="shared" si="9"/>
        <v>0</v>
      </c>
      <c r="AB20" s="53"/>
      <c r="AC20" s="113">
        <f t="shared" si="10"/>
        <v>0</v>
      </c>
      <c r="AD20" s="126">
        <f t="shared" si="11"/>
        <v>0</v>
      </c>
      <c r="AE20" s="129">
        <f t="shared" si="12"/>
        <v>0</v>
      </c>
    </row>
    <row r="21" spans="2:31" x14ac:dyDescent="0.25">
      <c r="B21" s="95"/>
      <c r="C21" s="94">
        <f t="shared" si="1"/>
        <v>0</v>
      </c>
      <c r="D21" s="68"/>
      <c r="E21" s="68"/>
      <c r="F21" s="69"/>
      <c r="G21" s="70">
        <f t="shared" si="2"/>
        <v>0</v>
      </c>
      <c r="H21" s="77" t="s">
        <v>7</v>
      </c>
      <c r="I21" s="59"/>
      <c r="J21" s="60">
        <f t="shared" si="0"/>
        <v>0</v>
      </c>
      <c r="K21" s="51"/>
      <c r="L21" s="39"/>
      <c r="M21" s="52"/>
      <c r="N21" s="40">
        <f t="shared" si="3"/>
        <v>0</v>
      </c>
      <c r="O21" s="40">
        <f t="shared" si="4"/>
        <v>0</v>
      </c>
      <c r="P21" s="45">
        <f t="shared" si="5"/>
        <v>0</v>
      </c>
      <c r="Q21" s="44"/>
      <c r="R21" s="40">
        <f t="shared" si="13"/>
        <v>0</v>
      </c>
      <c r="S21" s="45">
        <f t="shared" si="14"/>
        <v>0</v>
      </c>
      <c r="T21" s="82">
        <f t="shared" si="6"/>
        <v>0</v>
      </c>
      <c r="U21" s="87"/>
      <c r="V21" s="89"/>
      <c r="W21" s="90">
        <f t="shared" si="7"/>
        <v>0</v>
      </c>
      <c r="X21" s="117"/>
      <c r="Y21" s="90">
        <f t="shared" si="8"/>
        <v>0</v>
      </c>
      <c r="Z21" s="120"/>
      <c r="AA21" s="90">
        <f t="shared" si="9"/>
        <v>0</v>
      </c>
      <c r="AB21" s="123"/>
      <c r="AC21" s="90">
        <f t="shared" si="10"/>
        <v>0</v>
      </c>
      <c r="AD21" s="125">
        <f t="shared" si="11"/>
        <v>0</v>
      </c>
      <c r="AE21" s="128">
        <f t="shared" si="12"/>
        <v>0</v>
      </c>
    </row>
    <row r="22" spans="2:31" x14ac:dyDescent="0.25">
      <c r="B22" s="96"/>
      <c r="C22" s="98">
        <f t="shared" si="1"/>
        <v>0</v>
      </c>
      <c r="D22" s="72"/>
      <c r="E22" s="72"/>
      <c r="F22" s="73"/>
      <c r="G22" s="74">
        <f t="shared" si="2"/>
        <v>0</v>
      </c>
      <c r="H22" s="76" t="s">
        <v>7</v>
      </c>
      <c r="I22" s="61"/>
      <c r="J22" s="62">
        <f t="shared" si="0"/>
        <v>0</v>
      </c>
      <c r="K22" s="53"/>
      <c r="L22" s="41"/>
      <c r="M22" s="54"/>
      <c r="N22" s="33">
        <f t="shared" si="3"/>
        <v>0</v>
      </c>
      <c r="O22" s="33">
        <f t="shared" si="4"/>
        <v>0</v>
      </c>
      <c r="P22" s="47">
        <f t="shared" si="5"/>
        <v>0</v>
      </c>
      <c r="Q22" s="46"/>
      <c r="R22" s="33">
        <f t="shared" si="13"/>
        <v>0</v>
      </c>
      <c r="S22" s="47">
        <f t="shared" si="14"/>
        <v>0</v>
      </c>
      <c r="T22" s="83">
        <f t="shared" si="6"/>
        <v>0</v>
      </c>
      <c r="U22" s="87"/>
      <c r="V22" s="46"/>
      <c r="W22" s="113">
        <f t="shared" si="7"/>
        <v>0</v>
      </c>
      <c r="X22" s="118"/>
      <c r="Y22" s="113">
        <f t="shared" si="8"/>
        <v>0</v>
      </c>
      <c r="Z22" s="121"/>
      <c r="AA22" s="113">
        <f t="shared" si="9"/>
        <v>0</v>
      </c>
      <c r="AB22" s="53"/>
      <c r="AC22" s="113">
        <f t="shared" si="10"/>
        <v>0</v>
      </c>
      <c r="AD22" s="126">
        <f t="shared" si="11"/>
        <v>0</v>
      </c>
      <c r="AE22" s="129">
        <f t="shared" si="12"/>
        <v>0</v>
      </c>
    </row>
    <row r="23" spans="2:31" x14ac:dyDescent="0.25">
      <c r="B23" s="95"/>
      <c r="C23" s="94">
        <f t="shared" si="1"/>
        <v>0</v>
      </c>
      <c r="D23" s="68"/>
      <c r="E23" s="68"/>
      <c r="F23" s="69"/>
      <c r="G23" s="70">
        <f t="shared" si="2"/>
        <v>0</v>
      </c>
      <c r="H23" s="77" t="s">
        <v>7</v>
      </c>
      <c r="I23" s="59"/>
      <c r="J23" s="60">
        <f t="shared" si="0"/>
        <v>0</v>
      </c>
      <c r="K23" s="51"/>
      <c r="L23" s="39"/>
      <c r="M23" s="52"/>
      <c r="N23" s="40">
        <f t="shared" si="3"/>
        <v>0</v>
      </c>
      <c r="O23" s="40">
        <f t="shared" si="4"/>
        <v>0</v>
      </c>
      <c r="P23" s="45">
        <f t="shared" si="5"/>
        <v>0</v>
      </c>
      <c r="Q23" s="44"/>
      <c r="R23" s="40">
        <f t="shared" si="13"/>
        <v>0</v>
      </c>
      <c r="S23" s="45">
        <f t="shared" si="14"/>
        <v>0</v>
      </c>
      <c r="T23" s="82">
        <f t="shared" si="6"/>
        <v>0</v>
      </c>
      <c r="U23" s="87"/>
      <c r="V23" s="89"/>
      <c r="W23" s="90">
        <f t="shared" si="7"/>
        <v>0</v>
      </c>
      <c r="X23" s="117"/>
      <c r="Y23" s="90">
        <f t="shared" si="8"/>
        <v>0</v>
      </c>
      <c r="Z23" s="120"/>
      <c r="AA23" s="90">
        <f t="shared" si="9"/>
        <v>0</v>
      </c>
      <c r="AB23" s="123"/>
      <c r="AC23" s="90">
        <f t="shared" si="10"/>
        <v>0</v>
      </c>
      <c r="AD23" s="125">
        <f t="shared" si="11"/>
        <v>0</v>
      </c>
      <c r="AE23" s="128">
        <f t="shared" si="12"/>
        <v>0</v>
      </c>
    </row>
    <row r="24" spans="2:31" x14ac:dyDescent="0.25">
      <c r="B24" s="96"/>
      <c r="C24" s="98">
        <f t="shared" si="1"/>
        <v>0</v>
      </c>
      <c r="D24" s="72"/>
      <c r="E24" s="72"/>
      <c r="F24" s="73"/>
      <c r="G24" s="74">
        <f t="shared" si="2"/>
        <v>0</v>
      </c>
      <c r="H24" s="76" t="s">
        <v>7</v>
      </c>
      <c r="I24" s="61"/>
      <c r="J24" s="62">
        <f t="shared" si="0"/>
        <v>0</v>
      </c>
      <c r="K24" s="53"/>
      <c r="L24" s="41"/>
      <c r="M24" s="54"/>
      <c r="N24" s="33">
        <f t="shared" si="3"/>
        <v>0</v>
      </c>
      <c r="O24" s="33">
        <f t="shared" si="4"/>
        <v>0</v>
      </c>
      <c r="P24" s="47">
        <f t="shared" si="5"/>
        <v>0</v>
      </c>
      <c r="Q24" s="46"/>
      <c r="R24" s="33">
        <f t="shared" si="13"/>
        <v>0</v>
      </c>
      <c r="S24" s="47">
        <f t="shared" si="14"/>
        <v>0</v>
      </c>
      <c r="T24" s="83">
        <f t="shared" si="6"/>
        <v>0</v>
      </c>
      <c r="U24" s="87"/>
      <c r="V24" s="46"/>
      <c r="W24" s="113">
        <f t="shared" si="7"/>
        <v>0</v>
      </c>
      <c r="X24" s="118"/>
      <c r="Y24" s="113">
        <f t="shared" si="8"/>
        <v>0</v>
      </c>
      <c r="Z24" s="121"/>
      <c r="AA24" s="113">
        <f t="shared" si="9"/>
        <v>0</v>
      </c>
      <c r="AB24" s="53"/>
      <c r="AC24" s="113">
        <f t="shared" si="10"/>
        <v>0</v>
      </c>
      <c r="AD24" s="126">
        <f t="shared" si="11"/>
        <v>0</v>
      </c>
      <c r="AE24" s="129">
        <f t="shared" si="12"/>
        <v>0</v>
      </c>
    </row>
    <row r="25" spans="2:31" x14ac:dyDescent="0.25">
      <c r="B25" s="95"/>
      <c r="C25" s="94">
        <f t="shared" si="1"/>
        <v>0</v>
      </c>
      <c r="D25" s="68"/>
      <c r="E25" s="68"/>
      <c r="F25" s="69"/>
      <c r="G25" s="70">
        <f t="shared" si="2"/>
        <v>0</v>
      </c>
      <c r="H25" s="77" t="s">
        <v>7</v>
      </c>
      <c r="I25" s="59"/>
      <c r="J25" s="60">
        <f t="shared" si="0"/>
        <v>0</v>
      </c>
      <c r="K25" s="51"/>
      <c r="L25" s="39"/>
      <c r="M25" s="52"/>
      <c r="N25" s="40">
        <f t="shared" si="3"/>
        <v>0</v>
      </c>
      <c r="O25" s="40">
        <f t="shared" si="4"/>
        <v>0</v>
      </c>
      <c r="P25" s="45">
        <f t="shared" si="5"/>
        <v>0</v>
      </c>
      <c r="Q25" s="44"/>
      <c r="R25" s="40">
        <f t="shared" si="13"/>
        <v>0</v>
      </c>
      <c r="S25" s="45">
        <f t="shared" si="14"/>
        <v>0</v>
      </c>
      <c r="T25" s="82">
        <f t="shared" si="6"/>
        <v>0</v>
      </c>
      <c r="U25" s="87"/>
      <c r="V25" s="89"/>
      <c r="W25" s="90">
        <f t="shared" si="7"/>
        <v>0</v>
      </c>
      <c r="X25" s="117"/>
      <c r="Y25" s="90">
        <f t="shared" si="8"/>
        <v>0</v>
      </c>
      <c r="Z25" s="120"/>
      <c r="AA25" s="90">
        <f t="shared" si="9"/>
        <v>0</v>
      </c>
      <c r="AB25" s="123"/>
      <c r="AC25" s="90">
        <f t="shared" si="10"/>
        <v>0</v>
      </c>
      <c r="AD25" s="125">
        <f t="shared" si="11"/>
        <v>0</v>
      </c>
      <c r="AE25" s="128">
        <f t="shared" si="12"/>
        <v>0</v>
      </c>
    </row>
    <row r="26" spans="2:31" ht="15.75" thickBot="1" x14ac:dyDescent="0.3">
      <c r="B26" s="97"/>
      <c r="C26" s="99">
        <f>IF(H26="Fixed price",J26,T26-AE26)</f>
        <v>0</v>
      </c>
      <c r="D26" s="21"/>
      <c r="E26" s="21"/>
      <c r="F26" s="27"/>
      <c r="G26" s="78">
        <f t="shared" si="2"/>
        <v>0</v>
      </c>
      <c r="H26" s="79" t="s">
        <v>7</v>
      </c>
      <c r="I26" s="63"/>
      <c r="J26" s="64">
        <f t="shared" si="0"/>
        <v>0</v>
      </c>
      <c r="K26" s="55"/>
      <c r="L26" s="23"/>
      <c r="M26" s="56"/>
      <c r="N26" s="24">
        <f t="shared" si="3"/>
        <v>0</v>
      </c>
      <c r="O26" s="24">
        <f t="shared" si="4"/>
        <v>0</v>
      </c>
      <c r="P26" s="49">
        <f t="shared" si="5"/>
        <v>0</v>
      </c>
      <c r="Q26" s="48"/>
      <c r="R26" s="24">
        <f t="shared" si="13"/>
        <v>0</v>
      </c>
      <c r="S26" s="49">
        <f t="shared" si="14"/>
        <v>0</v>
      </c>
      <c r="T26" s="84">
        <f t="shared" si="6"/>
        <v>0</v>
      </c>
      <c r="U26" s="87"/>
      <c r="V26" s="48"/>
      <c r="W26" s="114">
        <f t="shared" si="7"/>
        <v>0</v>
      </c>
      <c r="X26" s="119"/>
      <c r="Y26" s="114">
        <f t="shared" si="8"/>
        <v>0</v>
      </c>
      <c r="Z26" s="122"/>
      <c r="AA26" s="114">
        <f t="shared" si="9"/>
        <v>0</v>
      </c>
      <c r="AB26" s="55"/>
      <c r="AC26" s="114">
        <f t="shared" si="10"/>
        <v>0</v>
      </c>
      <c r="AD26" s="127">
        <f t="shared" si="11"/>
        <v>0</v>
      </c>
      <c r="AE26" s="130">
        <f t="shared" si="12"/>
        <v>0</v>
      </c>
    </row>
    <row r="27" spans="2:31" x14ac:dyDescent="0.25">
      <c r="B27" s="85" t="s">
        <v>42</v>
      </c>
      <c r="C27" s="93">
        <f>SUM(C11:C26)</f>
        <v>8299958.7301587313</v>
      </c>
      <c r="D27" s="8"/>
      <c r="E27" s="8"/>
      <c r="F27" s="11"/>
      <c r="G27" s="37"/>
      <c r="H27" s="5"/>
      <c r="I27" s="5"/>
      <c r="J27" s="138" t="s">
        <v>107</v>
      </c>
      <c r="K27" s="9"/>
      <c r="L27" s="6"/>
      <c r="M27" s="6"/>
      <c r="N27" s="6"/>
      <c r="O27" s="135" t="s">
        <v>106</v>
      </c>
      <c r="P27" s="6"/>
      <c r="Q27" s="6"/>
      <c r="R27" s="6"/>
      <c r="S27" s="6"/>
      <c r="T27" s="7">
        <f>SUM(T11:T26)</f>
        <v>33046253.96825397</v>
      </c>
      <c r="U27" s="7"/>
    </row>
    <row r="28" spans="2:31" x14ac:dyDescent="0.25">
      <c r="C28" s="131" t="s">
        <v>105</v>
      </c>
    </row>
    <row r="29" spans="2:31" ht="15.75" thickBot="1" x14ac:dyDescent="0.3">
      <c r="B29" s="29" t="s">
        <v>44</v>
      </c>
      <c r="C29" s="106" t="str">
        <f>'Ground exploitation'!P2</f>
        <v>[ fill in ]</v>
      </c>
      <c r="D29" s="34"/>
      <c r="E29" s="34"/>
      <c r="F29" s="34"/>
      <c r="G29" s="34"/>
      <c r="H29" s="34"/>
      <c r="I29" s="34"/>
      <c r="J29" s="34"/>
      <c r="K29" s="34"/>
      <c r="L29" s="34"/>
      <c r="M29" s="32"/>
      <c r="N29" s="32"/>
      <c r="O29" s="32"/>
      <c r="P29" s="32"/>
      <c r="Q29" s="32"/>
      <c r="R29" s="32"/>
      <c r="S29" s="32"/>
      <c r="T29" s="32"/>
      <c r="U29" s="32"/>
    </row>
    <row r="30" spans="2:31" ht="19.5" thickBot="1" x14ac:dyDescent="0.35">
      <c r="B30" s="104" t="s">
        <v>61</v>
      </c>
      <c r="C30" s="105" t="s">
        <v>86</v>
      </c>
      <c r="D30" s="65" t="s">
        <v>51</v>
      </c>
      <c r="E30" s="65" t="s">
        <v>64</v>
      </c>
      <c r="F30" s="65" t="s">
        <v>59</v>
      </c>
      <c r="G30" s="65" t="s">
        <v>65</v>
      </c>
      <c r="H30" s="57" t="s">
        <v>52</v>
      </c>
      <c r="I30" s="281" t="s">
        <v>99</v>
      </c>
      <c r="J30" s="282"/>
      <c r="K30" s="283" t="s">
        <v>53</v>
      </c>
      <c r="L30" s="284"/>
      <c r="M30" s="284"/>
      <c r="N30" s="284"/>
      <c r="O30" s="284"/>
      <c r="P30" s="285"/>
      <c r="Q30" s="278" t="s">
        <v>57</v>
      </c>
      <c r="R30" s="279"/>
      <c r="S30" s="280"/>
      <c r="T30" s="80"/>
      <c r="U30" s="86"/>
      <c r="V30" s="278" t="s">
        <v>73</v>
      </c>
      <c r="W30" s="279"/>
      <c r="X30" s="279"/>
      <c r="Y30" s="279"/>
      <c r="Z30" s="279"/>
      <c r="AA30" s="279"/>
      <c r="AB30" s="279"/>
      <c r="AC30" s="279"/>
      <c r="AD30" s="279"/>
      <c r="AE30" s="280"/>
    </row>
    <row r="31" spans="2:31" ht="18.75" x14ac:dyDescent="0.3">
      <c r="B31" s="66"/>
      <c r="C31" s="92"/>
      <c r="D31" s="35"/>
      <c r="E31" s="35"/>
      <c r="F31" s="35"/>
      <c r="G31" s="35"/>
      <c r="H31" s="67"/>
      <c r="I31" s="58"/>
      <c r="J31" s="43" t="s">
        <v>72</v>
      </c>
      <c r="K31" s="50" t="s">
        <v>54</v>
      </c>
      <c r="L31" s="36" t="s">
        <v>55</v>
      </c>
      <c r="M31" s="36" t="s">
        <v>36</v>
      </c>
      <c r="N31" s="36" t="s">
        <v>56</v>
      </c>
      <c r="O31" s="36" t="s">
        <v>71</v>
      </c>
      <c r="P31" s="43" t="s">
        <v>72</v>
      </c>
      <c r="Q31" s="42" t="s">
        <v>58</v>
      </c>
      <c r="R31" s="36" t="s">
        <v>71</v>
      </c>
      <c r="S31" s="43" t="s">
        <v>72</v>
      </c>
      <c r="T31" s="81" t="s">
        <v>60</v>
      </c>
      <c r="U31" s="86"/>
      <c r="V31" s="115" t="s">
        <v>74</v>
      </c>
      <c r="W31" s="116" t="s">
        <v>75</v>
      </c>
      <c r="X31" s="286" t="s">
        <v>76</v>
      </c>
      <c r="Y31" s="287"/>
      <c r="Z31" s="286" t="s">
        <v>77</v>
      </c>
      <c r="AA31" s="287"/>
      <c r="AB31" s="286" t="s">
        <v>78</v>
      </c>
      <c r="AC31" s="287"/>
      <c r="AD31" s="124" t="s">
        <v>79</v>
      </c>
      <c r="AE31" s="43" t="s">
        <v>80</v>
      </c>
    </row>
    <row r="32" spans="2:31" x14ac:dyDescent="0.25">
      <c r="B32" s="95" t="s">
        <v>62</v>
      </c>
      <c r="C32" s="94">
        <f>IF(H32="Fixed price",J32,T32-AE32)</f>
        <v>32166000</v>
      </c>
      <c r="D32" s="68">
        <v>100</v>
      </c>
      <c r="E32" s="68">
        <v>50</v>
      </c>
      <c r="F32" s="69">
        <v>0.8</v>
      </c>
      <c r="G32" s="70">
        <f>F32*E32</f>
        <v>40</v>
      </c>
      <c r="H32" s="71" t="s">
        <v>69</v>
      </c>
      <c r="I32" s="59"/>
      <c r="J32" s="60">
        <f t="shared" ref="J32:J33" si="15">I32*D32</f>
        <v>0</v>
      </c>
      <c r="K32" s="51">
        <v>0.04</v>
      </c>
      <c r="L32" s="39">
        <v>1500</v>
      </c>
      <c r="M32" s="52" t="s">
        <v>63</v>
      </c>
      <c r="N32" s="40">
        <f>L32*12</f>
        <v>18000</v>
      </c>
      <c r="O32" s="40">
        <f>IFERROR(N32/K32,0)</f>
        <v>450000</v>
      </c>
      <c r="P32" s="45">
        <f>IFERROR(O32*D32,0)</f>
        <v>45000000</v>
      </c>
      <c r="Q32" s="44"/>
      <c r="R32" s="40">
        <f>Q32*G32</f>
        <v>0</v>
      </c>
      <c r="S32" s="45">
        <f>R32*D32</f>
        <v>0</v>
      </c>
      <c r="T32" s="82">
        <f>MAX(J32,P32,S32)</f>
        <v>45000000</v>
      </c>
      <c r="U32" s="87"/>
      <c r="V32" s="89">
        <v>1800</v>
      </c>
      <c r="W32" s="90">
        <f>V32*E32</f>
        <v>90000</v>
      </c>
      <c r="X32" s="117">
        <v>0.12</v>
      </c>
      <c r="Y32" s="90">
        <f>X32*W32</f>
        <v>10800</v>
      </c>
      <c r="Z32" s="117">
        <v>0.05</v>
      </c>
      <c r="AA32" s="90">
        <f>Z32*(Y32+W32)</f>
        <v>5040</v>
      </c>
      <c r="AB32" s="123">
        <v>0.05</v>
      </c>
      <c r="AC32" s="90">
        <f>IFERROR(AB32*(T32/D32),0)</f>
        <v>22500</v>
      </c>
      <c r="AD32" s="125">
        <f>W32+Y32+AA32+AC32</f>
        <v>128340</v>
      </c>
      <c r="AE32" s="128">
        <f>AD32*D32</f>
        <v>12834000</v>
      </c>
    </row>
    <row r="33" spans="2:31" x14ac:dyDescent="0.25">
      <c r="B33" s="96" t="s">
        <v>66</v>
      </c>
      <c r="C33" s="98">
        <f t="shared" ref="C33:C46" si="16">IF(H33="Fixed price",J33,T33-AE33)</f>
        <v>-696000</v>
      </c>
      <c r="D33" s="72">
        <v>40</v>
      </c>
      <c r="E33" s="72">
        <v>50</v>
      </c>
      <c r="F33" s="73">
        <v>0.8</v>
      </c>
      <c r="G33" s="74">
        <f t="shared" ref="G33:G47" si="17">F33*E33</f>
        <v>40</v>
      </c>
      <c r="H33" s="75" t="s">
        <v>70</v>
      </c>
      <c r="I33" s="61"/>
      <c r="J33" s="62">
        <f t="shared" si="15"/>
        <v>0</v>
      </c>
      <c r="K33" s="53"/>
      <c r="L33" s="41"/>
      <c r="M33" s="54"/>
      <c r="N33" s="33">
        <f t="shared" ref="N33:N47" si="18">L33*12</f>
        <v>0</v>
      </c>
      <c r="O33" s="33">
        <f t="shared" ref="O33:O47" si="19">IFERROR(N33/K33,0)</f>
        <v>0</v>
      </c>
      <c r="P33" s="47">
        <f t="shared" ref="P33:P47" si="20">IFERROR(O33*D33,0)</f>
        <v>0</v>
      </c>
      <c r="Q33" s="46">
        <v>2500</v>
      </c>
      <c r="R33" s="33">
        <f>Q33*G33</f>
        <v>100000</v>
      </c>
      <c r="S33" s="47">
        <f>R33*D33</f>
        <v>4000000</v>
      </c>
      <c r="T33" s="83">
        <f t="shared" ref="T33:T47" si="21">MAX(J33,P33,S33)</f>
        <v>4000000</v>
      </c>
      <c r="U33" s="87"/>
      <c r="V33" s="46">
        <v>2000</v>
      </c>
      <c r="W33" s="113">
        <f t="shared" ref="W33:W47" si="22">V33*E33</f>
        <v>100000</v>
      </c>
      <c r="X33" s="118">
        <v>0.1</v>
      </c>
      <c r="Y33" s="113">
        <f t="shared" ref="Y33:Y47" si="23">X33*W33</f>
        <v>10000</v>
      </c>
      <c r="Z33" s="118">
        <v>0.04</v>
      </c>
      <c r="AA33" s="113">
        <f t="shared" ref="AA33:AA47" si="24">Z33*(Y33+W33)</f>
        <v>4400</v>
      </c>
      <c r="AB33" s="53">
        <v>0.03</v>
      </c>
      <c r="AC33" s="113">
        <f t="shared" ref="AC33:AC47" si="25">IFERROR(AB33*(T33/D33),0)</f>
        <v>3000</v>
      </c>
      <c r="AD33" s="126">
        <f t="shared" ref="AD33:AD47" si="26">W33+Y33+AA33+AC33</f>
        <v>117400</v>
      </c>
      <c r="AE33" s="129">
        <f t="shared" ref="AE33:AE47" si="27">AD33*D33</f>
        <v>4696000</v>
      </c>
    </row>
    <row r="34" spans="2:31" x14ac:dyDescent="0.25">
      <c r="B34" s="95" t="s">
        <v>67</v>
      </c>
      <c r="C34" s="94">
        <f t="shared" si="16"/>
        <v>75000</v>
      </c>
      <c r="D34" s="68">
        <v>500</v>
      </c>
      <c r="E34" s="68"/>
      <c r="F34" s="69"/>
      <c r="G34" s="70">
        <f t="shared" si="17"/>
        <v>0</v>
      </c>
      <c r="H34" s="71" t="s">
        <v>68</v>
      </c>
      <c r="I34" s="59">
        <v>150</v>
      </c>
      <c r="J34" s="60">
        <f>I34*D34</f>
        <v>75000</v>
      </c>
      <c r="K34" s="51"/>
      <c r="L34" s="39"/>
      <c r="M34" s="52"/>
      <c r="N34" s="40">
        <f t="shared" si="18"/>
        <v>0</v>
      </c>
      <c r="O34" s="40">
        <f t="shared" si="19"/>
        <v>0</v>
      </c>
      <c r="P34" s="45">
        <f t="shared" si="20"/>
        <v>0</v>
      </c>
      <c r="Q34" s="44"/>
      <c r="R34" s="40">
        <f t="shared" ref="R34:R47" si="28">Q34*G34</f>
        <v>0</v>
      </c>
      <c r="S34" s="45">
        <f t="shared" ref="S34:S47" si="29">R34*D34</f>
        <v>0</v>
      </c>
      <c r="T34" s="82">
        <f t="shared" si="21"/>
        <v>75000</v>
      </c>
      <c r="U34" s="87"/>
      <c r="V34" s="89"/>
      <c r="W34" s="90">
        <f t="shared" si="22"/>
        <v>0</v>
      </c>
      <c r="X34" s="117"/>
      <c r="Y34" s="90">
        <f t="shared" si="23"/>
        <v>0</v>
      </c>
      <c r="Z34" s="120"/>
      <c r="AA34" s="90">
        <f t="shared" si="24"/>
        <v>0</v>
      </c>
      <c r="AB34" s="123"/>
      <c r="AC34" s="90">
        <f t="shared" si="25"/>
        <v>0</v>
      </c>
      <c r="AD34" s="125">
        <f t="shared" si="26"/>
        <v>0</v>
      </c>
      <c r="AE34" s="128">
        <f t="shared" si="27"/>
        <v>0</v>
      </c>
    </row>
    <row r="35" spans="2:31" x14ac:dyDescent="0.25">
      <c r="B35" s="96"/>
      <c r="C35" s="98">
        <f t="shared" si="16"/>
        <v>0</v>
      </c>
      <c r="D35" s="72"/>
      <c r="E35" s="72"/>
      <c r="F35" s="73"/>
      <c r="G35" s="74">
        <f t="shared" si="17"/>
        <v>0</v>
      </c>
      <c r="H35" s="76" t="s">
        <v>7</v>
      </c>
      <c r="I35" s="61"/>
      <c r="J35" s="62">
        <f t="shared" ref="J35:J47" si="30">I35*D35</f>
        <v>0</v>
      </c>
      <c r="K35" s="53"/>
      <c r="L35" s="41"/>
      <c r="M35" s="54"/>
      <c r="N35" s="33">
        <f t="shared" si="18"/>
        <v>0</v>
      </c>
      <c r="O35" s="33">
        <f t="shared" si="19"/>
        <v>0</v>
      </c>
      <c r="P35" s="47">
        <f t="shared" si="20"/>
        <v>0</v>
      </c>
      <c r="Q35" s="46"/>
      <c r="R35" s="33">
        <f t="shared" si="28"/>
        <v>0</v>
      </c>
      <c r="S35" s="47">
        <f t="shared" si="29"/>
        <v>0</v>
      </c>
      <c r="T35" s="83">
        <f t="shared" si="21"/>
        <v>0</v>
      </c>
      <c r="U35" s="87"/>
      <c r="V35" s="46"/>
      <c r="W35" s="113">
        <f t="shared" si="22"/>
        <v>0</v>
      </c>
      <c r="X35" s="118"/>
      <c r="Y35" s="113">
        <f t="shared" si="23"/>
        <v>0</v>
      </c>
      <c r="Z35" s="121"/>
      <c r="AA35" s="113">
        <f t="shared" si="24"/>
        <v>0</v>
      </c>
      <c r="AB35" s="53"/>
      <c r="AC35" s="113">
        <f t="shared" si="25"/>
        <v>0</v>
      </c>
      <c r="AD35" s="126">
        <f t="shared" si="26"/>
        <v>0</v>
      </c>
      <c r="AE35" s="129">
        <f t="shared" si="27"/>
        <v>0</v>
      </c>
    </row>
    <row r="36" spans="2:31" x14ac:dyDescent="0.25">
      <c r="B36" s="95"/>
      <c r="C36" s="94">
        <f t="shared" si="16"/>
        <v>0</v>
      </c>
      <c r="D36" s="68"/>
      <c r="E36" s="68"/>
      <c r="F36" s="69"/>
      <c r="G36" s="70">
        <f t="shared" si="17"/>
        <v>0</v>
      </c>
      <c r="H36" s="77" t="s">
        <v>7</v>
      </c>
      <c r="I36" s="59"/>
      <c r="J36" s="60">
        <f t="shared" si="30"/>
        <v>0</v>
      </c>
      <c r="K36" s="51"/>
      <c r="L36" s="39"/>
      <c r="M36" s="52"/>
      <c r="N36" s="40">
        <f t="shared" si="18"/>
        <v>0</v>
      </c>
      <c r="O36" s="40">
        <f t="shared" si="19"/>
        <v>0</v>
      </c>
      <c r="P36" s="45">
        <f t="shared" si="20"/>
        <v>0</v>
      </c>
      <c r="Q36" s="44"/>
      <c r="R36" s="40">
        <f t="shared" si="28"/>
        <v>0</v>
      </c>
      <c r="S36" s="45">
        <f t="shared" si="29"/>
        <v>0</v>
      </c>
      <c r="T36" s="82">
        <f t="shared" si="21"/>
        <v>0</v>
      </c>
      <c r="U36" s="87"/>
      <c r="V36" s="89"/>
      <c r="W36" s="90">
        <f t="shared" si="22"/>
        <v>0</v>
      </c>
      <c r="X36" s="117"/>
      <c r="Y36" s="90">
        <f t="shared" si="23"/>
        <v>0</v>
      </c>
      <c r="Z36" s="120"/>
      <c r="AA36" s="90">
        <f t="shared" si="24"/>
        <v>0</v>
      </c>
      <c r="AB36" s="123"/>
      <c r="AC36" s="90">
        <f t="shared" si="25"/>
        <v>0</v>
      </c>
      <c r="AD36" s="125">
        <f t="shared" si="26"/>
        <v>0</v>
      </c>
      <c r="AE36" s="128">
        <f t="shared" si="27"/>
        <v>0</v>
      </c>
    </row>
    <row r="37" spans="2:31" x14ac:dyDescent="0.25">
      <c r="B37" s="96"/>
      <c r="C37" s="98">
        <f t="shared" si="16"/>
        <v>0</v>
      </c>
      <c r="D37" s="72"/>
      <c r="E37" s="72"/>
      <c r="F37" s="73"/>
      <c r="G37" s="74">
        <f t="shared" si="17"/>
        <v>0</v>
      </c>
      <c r="H37" s="76" t="s">
        <v>7</v>
      </c>
      <c r="I37" s="61"/>
      <c r="J37" s="62">
        <f t="shared" si="30"/>
        <v>0</v>
      </c>
      <c r="K37" s="53"/>
      <c r="L37" s="41"/>
      <c r="M37" s="54"/>
      <c r="N37" s="33">
        <f t="shared" si="18"/>
        <v>0</v>
      </c>
      <c r="O37" s="33">
        <f t="shared" si="19"/>
        <v>0</v>
      </c>
      <c r="P37" s="47">
        <f t="shared" si="20"/>
        <v>0</v>
      </c>
      <c r="Q37" s="46"/>
      <c r="R37" s="33">
        <f t="shared" si="28"/>
        <v>0</v>
      </c>
      <c r="S37" s="47">
        <f t="shared" si="29"/>
        <v>0</v>
      </c>
      <c r="T37" s="83">
        <f t="shared" si="21"/>
        <v>0</v>
      </c>
      <c r="U37" s="87"/>
      <c r="V37" s="46"/>
      <c r="W37" s="113">
        <f t="shared" si="22"/>
        <v>0</v>
      </c>
      <c r="X37" s="118"/>
      <c r="Y37" s="113">
        <f t="shared" si="23"/>
        <v>0</v>
      </c>
      <c r="Z37" s="121"/>
      <c r="AA37" s="113">
        <f t="shared" si="24"/>
        <v>0</v>
      </c>
      <c r="AB37" s="53"/>
      <c r="AC37" s="113">
        <f t="shared" si="25"/>
        <v>0</v>
      </c>
      <c r="AD37" s="126">
        <f t="shared" si="26"/>
        <v>0</v>
      </c>
      <c r="AE37" s="129">
        <f t="shared" si="27"/>
        <v>0</v>
      </c>
    </row>
    <row r="38" spans="2:31" x14ac:dyDescent="0.25">
      <c r="B38" s="95"/>
      <c r="C38" s="94">
        <f t="shared" si="16"/>
        <v>0</v>
      </c>
      <c r="D38" s="68"/>
      <c r="E38" s="68"/>
      <c r="F38" s="69"/>
      <c r="G38" s="70">
        <f t="shared" si="17"/>
        <v>0</v>
      </c>
      <c r="H38" s="77" t="s">
        <v>7</v>
      </c>
      <c r="I38" s="59"/>
      <c r="J38" s="60">
        <f t="shared" si="30"/>
        <v>0</v>
      </c>
      <c r="K38" s="51"/>
      <c r="L38" s="39"/>
      <c r="M38" s="52"/>
      <c r="N38" s="40">
        <f t="shared" si="18"/>
        <v>0</v>
      </c>
      <c r="O38" s="40">
        <f t="shared" si="19"/>
        <v>0</v>
      </c>
      <c r="P38" s="45">
        <f t="shared" si="20"/>
        <v>0</v>
      </c>
      <c r="Q38" s="44"/>
      <c r="R38" s="40">
        <f t="shared" si="28"/>
        <v>0</v>
      </c>
      <c r="S38" s="45">
        <f t="shared" si="29"/>
        <v>0</v>
      </c>
      <c r="T38" s="82">
        <f t="shared" si="21"/>
        <v>0</v>
      </c>
      <c r="U38" s="87"/>
      <c r="V38" s="89"/>
      <c r="W38" s="90">
        <f t="shared" si="22"/>
        <v>0</v>
      </c>
      <c r="X38" s="117"/>
      <c r="Y38" s="90">
        <f t="shared" si="23"/>
        <v>0</v>
      </c>
      <c r="Z38" s="120"/>
      <c r="AA38" s="90">
        <f t="shared" si="24"/>
        <v>0</v>
      </c>
      <c r="AB38" s="123"/>
      <c r="AC38" s="90">
        <f t="shared" si="25"/>
        <v>0</v>
      </c>
      <c r="AD38" s="125">
        <f t="shared" si="26"/>
        <v>0</v>
      </c>
      <c r="AE38" s="128">
        <f t="shared" si="27"/>
        <v>0</v>
      </c>
    </row>
    <row r="39" spans="2:31" x14ac:dyDescent="0.25">
      <c r="B39" s="96"/>
      <c r="C39" s="98">
        <f t="shared" si="16"/>
        <v>0</v>
      </c>
      <c r="D39" s="72"/>
      <c r="E39" s="72"/>
      <c r="F39" s="73"/>
      <c r="G39" s="74">
        <f t="shared" si="17"/>
        <v>0</v>
      </c>
      <c r="H39" s="76" t="s">
        <v>7</v>
      </c>
      <c r="I39" s="61"/>
      <c r="J39" s="62">
        <f t="shared" si="30"/>
        <v>0</v>
      </c>
      <c r="K39" s="53"/>
      <c r="L39" s="41"/>
      <c r="M39" s="54"/>
      <c r="N39" s="33">
        <f t="shared" si="18"/>
        <v>0</v>
      </c>
      <c r="O39" s="33">
        <f t="shared" si="19"/>
        <v>0</v>
      </c>
      <c r="P39" s="47">
        <f t="shared" si="20"/>
        <v>0</v>
      </c>
      <c r="Q39" s="46"/>
      <c r="R39" s="33">
        <f t="shared" si="28"/>
        <v>0</v>
      </c>
      <c r="S39" s="47">
        <f t="shared" si="29"/>
        <v>0</v>
      </c>
      <c r="T39" s="83">
        <f t="shared" si="21"/>
        <v>0</v>
      </c>
      <c r="U39" s="87"/>
      <c r="V39" s="46"/>
      <c r="W39" s="113">
        <f t="shared" si="22"/>
        <v>0</v>
      </c>
      <c r="X39" s="118"/>
      <c r="Y39" s="113">
        <f t="shared" si="23"/>
        <v>0</v>
      </c>
      <c r="Z39" s="121"/>
      <c r="AA39" s="113">
        <f t="shared" si="24"/>
        <v>0</v>
      </c>
      <c r="AB39" s="53"/>
      <c r="AC39" s="113">
        <f t="shared" si="25"/>
        <v>0</v>
      </c>
      <c r="AD39" s="126">
        <f t="shared" si="26"/>
        <v>0</v>
      </c>
      <c r="AE39" s="129">
        <f t="shared" si="27"/>
        <v>0</v>
      </c>
    </row>
    <row r="40" spans="2:31" x14ac:dyDescent="0.25">
      <c r="B40" s="95"/>
      <c r="C40" s="94">
        <f t="shared" si="16"/>
        <v>0</v>
      </c>
      <c r="D40" s="68"/>
      <c r="E40" s="68"/>
      <c r="F40" s="69"/>
      <c r="G40" s="70">
        <f t="shared" si="17"/>
        <v>0</v>
      </c>
      <c r="H40" s="77" t="s">
        <v>7</v>
      </c>
      <c r="I40" s="59"/>
      <c r="J40" s="60">
        <f t="shared" si="30"/>
        <v>0</v>
      </c>
      <c r="K40" s="51"/>
      <c r="L40" s="39"/>
      <c r="M40" s="52"/>
      <c r="N40" s="40">
        <f t="shared" si="18"/>
        <v>0</v>
      </c>
      <c r="O40" s="40">
        <f t="shared" si="19"/>
        <v>0</v>
      </c>
      <c r="P40" s="45">
        <f t="shared" si="20"/>
        <v>0</v>
      </c>
      <c r="Q40" s="44"/>
      <c r="R40" s="40">
        <f t="shared" si="28"/>
        <v>0</v>
      </c>
      <c r="S40" s="45">
        <f t="shared" si="29"/>
        <v>0</v>
      </c>
      <c r="T40" s="82">
        <f t="shared" si="21"/>
        <v>0</v>
      </c>
      <c r="U40" s="87"/>
      <c r="V40" s="89"/>
      <c r="W40" s="90">
        <f t="shared" si="22"/>
        <v>0</v>
      </c>
      <c r="X40" s="117"/>
      <c r="Y40" s="90">
        <f t="shared" si="23"/>
        <v>0</v>
      </c>
      <c r="Z40" s="120"/>
      <c r="AA40" s="90">
        <f t="shared" si="24"/>
        <v>0</v>
      </c>
      <c r="AB40" s="123"/>
      <c r="AC40" s="90">
        <f t="shared" si="25"/>
        <v>0</v>
      </c>
      <c r="AD40" s="125">
        <f t="shared" si="26"/>
        <v>0</v>
      </c>
      <c r="AE40" s="128">
        <f t="shared" si="27"/>
        <v>0</v>
      </c>
    </row>
    <row r="41" spans="2:31" x14ac:dyDescent="0.25">
      <c r="B41" s="96"/>
      <c r="C41" s="98">
        <f t="shared" si="16"/>
        <v>0</v>
      </c>
      <c r="D41" s="72"/>
      <c r="E41" s="72"/>
      <c r="F41" s="73"/>
      <c r="G41" s="74">
        <f t="shared" si="17"/>
        <v>0</v>
      </c>
      <c r="H41" s="76" t="s">
        <v>7</v>
      </c>
      <c r="I41" s="61"/>
      <c r="J41" s="62">
        <f t="shared" si="30"/>
        <v>0</v>
      </c>
      <c r="K41" s="53"/>
      <c r="L41" s="41"/>
      <c r="M41" s="54"/>
      <c r="N41" s="33">
        <f t="shared" si="18"/>
        <v>0</v>
      </c>
      <c r="O41" s="33">
        <f t="shared" si="19"/>
        <v>0</v>
      </c>
      <c r="P41" s="47">
        <f t="shared" si="20"/>
        <v>0</v>
      </c>
      <c r="Q41" s="46"/>
      <c r="R41" s="33">
        <f t="shared" si="28"/>
        <v>0</v>
      </c>
      <c r="S41" s="47">
        <f t="shared" si="29"/>
        <v>0</v>
      </c>
      <c r="T41" s="83">
        <f t="shared" si="21"/>
        <v>0</v>
      </c>
      <c r="U41" s="87"/>
      <c r="V41" s="46"/>
      <c r="W41" s="113">
        <f t="shared" si="22"/>
        <v>0</v>
      </c>
      <c r="X41" s="118"/>
      <c r="Y41" s="113">
        <f t="shared" si="23"/>
        <v>0</v>
      </c>
      <c r="Z41" s="121"/>
      <c r="AA41" s="113">
        <f t="shared" si="24"/>
        <v>0</v>
      </c>
      <c r="AB41" s="53"/>
      <c r="AC41" s="113">
        <f t="shared" si="25"/>
        <v>0</v>
      </c>
      <c r="AD41" s="126">
        <f t="shared" si="26"/>
        <v>0</v>
      </c>
      <c r="AE41" s="129">
        <f t="shared" si="27"/>
        <v>0</v>
      </c>
    </row>
    <row r="42" spans="2:31" x14ac:dyDescent="0.25">
      <c r="B42" s="95"/>
      <c r="C42" s="94">
        <f t="shared" si="16"/>
        <v>0</v>
      </c>
      <c r="D42" s="68"/>
      <c r="E42" s="68"/>
      <c r="F42" s="69"/>
      <c r="G42" s="70">
        <f t="shared" si="17"/>
        <v>0</v>
      </c>
      <c r="H42" s="77" t="s">
        <v>7</v>
      </c>
      <c r="I42" s="59"/>
      <c r="J42" s="60">
        <f t="shared" si="30"/>
        <v>0</v>
      </c>
      <c r="K42" s="51"/>
      <c r="L42" s="39"/>
      <c r="M42" s="52"/>
      <c r="N42" s="40">
        <f t="shared" si="18"/>
        <v>0</v>
      </c>
      <c r="O42" s="40">
        <f t="shared" si="19"/>
        <v>0</v>
      </c>
      <c r="P42" s="45">
        <f t="shared" si="20"/>
        <v>0</v>
      </c>
      <c r="Q42" s="44"/>
      <c r="R42" s="40">
        <f t="shared" si="28"/>
        <v>0</v>
      </c>
      <c r="S42" s="45">
        <f t="shared" si="29"/>
        <v>0</v>
      </c>
      <c r="T42" s="82">
        <f t="shared" si="21"/>
        <v>0</v>
      </c>
      <c r="U42" s="87"/>
      <c r="V42" s="89"/>
      <c r="W42" s="90">
        <f t="shared" si="22"/>
        <v>0</v>
      </c>
      <c r="X42" s="117"/>
      <c r="Y42" s="90">
        <f t="shared" si="23"/>
        <v>0</v>
      </c>
      <c r="Z42" s="120"/>
      <c r="AA42" s="90">
        <f t="shared" si="24"/>
        <v>0</v>
      </c>
      <c r="AB42" s="123"/>
      <c r="AC42" s="90">
        <f t="shared" si="25"/>
        <v>0</v>
      </c>
      <c r="AD42" s="125">
        <f t="shared" si="26"/>
        <v>0</v>
      </c>
      <c r="AE42" s="128">
        <f t="shared" si="27"/>
        <v>0</v>
      </c>
    </row>
    <row r="43" spans="2:31" x14ac:dyDescent="0.25">
      <c r="B43" s="96"/>
      <c r="C43" s="98">
        <f t="shared" si="16"/>
        <v>0</v>
      </c>
      <c r="D43" s="72"/>
      <c r="E43" s="72"/>
      <c r="F43" s="73"/>
      <c r="G43" s="74">
        <f t="shared" si="17"/>
        <v>0</v>
      </c>
      <c r="H43" s="76" t="s">
        <v>7</v>
      </c>
      <c r="I43" s="61"/>
      <c r="J43" s="62">
        <f t="shared" si="30"/>
        <v>0</v>
      </c>
      <c r="K43" s="53"/>
      <c r="L43" s="41"/>
      <c r="M43" s="54"/>
      <c r="N43" s="33">
        <f t="shared" si="18"/>
        <v>0</v>
      </c>
      <c r="O43" s="33">
        <f t="shared" si="19"/>
        <v>0</v>
      </c>
      <c r="P43" s="47">
        <f t="shared" si="20"/>
        <v>0</v>
      </c>
      <c r="Q43" s="46"/>
      <c r="R43" s="33">
        <f t="shared" si="28"/>
        <v>0</v>
      </c>
      <c r="S43" s="47">
        <f t="shared" si="29"/>
        <v>0</v>
      </c>
      <c r="T43" s="83">
        <f t="shared" si="21"/>
        <v>0</v>
      </c>
      <c r="U43" s="87"/>
      <c r="V43" s="46"/>
      <c r="W43" s="113">
        <f t="shared" si="22"/>
        <v>0</v>
      </c>
      <c r="X43" s="118"/>
      <c r="Y43" s="113">
        <f t="shared" si="23"/>
        <v>0</v>
      </c>
      <c r="Z43" s="121"/>
      <c r="AA43" s="113">
        <f t="shared" si="24"/>
        <v>0</v>
      </c>
      <c r="AB43" s="53"/>
      <c r="AC43" s="113">
        <f t="shared" si="25"/>
        <v>0</v>
      </c>
      <c r="AD43" s="126">
        <f t="shared" si="26"/>
        <v>0</v>
      </c>
      <c r="AE43" s="129">
        <f t="shared" si="27"/>
        <v>0</v>
      </c>
    </row>
    <row r="44" spans="2:31" x14ac:dyDescent="0.25">
      <c r="B44" s="95"/>
      <c r="C44" s="94">
        <f t="shared" si="16"/>
        <v>0</v>
      </c>
      <c r="D44" s="68"/>
      <c r="E44" s="68"/>
      <c r="F44" s="69"/>
      <c r="G44" s="70">
        <f t="shared" si="17"/>
        <v>0</v>
      </c>
      <c r="H44" s="77" t="s">
        <v>7</v>
      </c>
      <c r="I44" s="59"/>
      <c r="J44" s="60">
        <f t="shared" si="30"/>
        <v>0</v>
      </c>
      <c r="K44" s="51"/>
      <c r="L44" s="39"/>
      <c r="M44" s="52"/>
      <c r="N44" s="40">
        <f t="shared" si="18"/>
        <v>0</v>
      </c>
      <c r="O44" s="40">
        <f t="shared" si="19"/>
        <v>0</v>
      </c>
      <c r="P44" s="45">
        <f t="shared" si="20"/>
        <v>0</v>
      </c>
      <c r="Q44" s="44"/>
      <c r="R44" s="40">
        <f t="shared" si="28"/>
        <v>0</v>
      </c>
      <c r="S44" s="45">
        <f t="shared" si="29"/>
        <v>0</v>
      </c>
      <c r="T44" s="82">
        <f t="shared" si="21"/>
        <v>0</v>
      </c>
      <c r="U44" s="87"/>
      <c r="V44" s="89"/>
      <c r="W44" s="90">
        <f t="shared" si="22"/>
        <v>0</v>
      </c>
      <c r="X44" s="117"/>
      <c r="Y44" s="90">
        <f t="shared" si="23"/>
        <v>0</v>
      </c>
      <c r="Z44" s="120"/>
      <c r="AA44" s="90">
        <f t="shared" si="24"/>
        <v>0</v>
      </c>
      <c r="AB44" s="123"/>
      <c r="AC44" s="90">
        <f t="shared" si="25"/>
        <v>0</v>
      </c>
      <c r="AD44" s="125">
        <f t="shared" si="26"/>
        <v>0</v>
      </c>
      <c r="AE44" s="128">
        <f t="shared" si="27"/>
        <v>0</v>
      </c>
    </row>
    <row r="45" spans="2:31" x14ac:dyDescent="0.25">
      <c r="B45" s="96"/>
      <c r="C45" s="98">
        <f t="shared" si="16"/>
        <v>0</v>
      </c>
      <c r="D45" s="72"/>
      <c r="E45" s="72"/>
      <c r="F45" s="73"/>
      <c r="G45" s="74">
        <f t="shared" si="17"/>
        <v>0</v>
      </c>
      <c r="H45" s="76" t="s">
        <v>7</v>
      </c>
      <c r="I45" s="61"/>
      <c r="J45" s="62">
        <f t="shared" si="30"/>
        <v>0</v>
      </c>
      <c r="K45" s="53"/>
      <c r="L45" s="41"/>
      <c r="M45" s="54"/>
      <c r="N45" s="33">
        <f t="shared" si="18"/>
        <v>0</v>
      </c>
      <c r="O45" s="33">
        <f t="shared" si="19"/>
        <v>0</v>
      </c>
      <c r="P45" s="47">
        <f t="shared" si="20"/>
        <v>0</v>
      </c>
      <c r="Q45" s="46"/>
      <c r="R45" s="33">
        <f t="shared" si="28"/>
        <v>0</v>
      </c>
      <c r="S45" s="47">
        <f t="shared" si="29"/>
        <v>0</v>
      </c>
      <c r="T45" s="83">
        <f t="shared" si="21"/>
        <v>0</v>
      </c>
      <c r="U45" s="87"/>
      <c r="V45" s="46"/>
      <c r="W45" s="113">
        <f t="shared" si="22"/>
        <v>0</v>
      </c>
      <c r="X45" s="118"/>
      <c r="Y45" s="113">
        <f t="shared" si="23"/>
        <v>0</v>
      </c>
      <c r="Z45" s="121"/>
      <c r="AA45" s="113">
        <f t="shared" si="24"/>
        <v>0</v>
      </c>
      <c r="AB45" s="53"/>
      <c r="AC45" s="113">
        <f t="shared" si="25"/>
        <v>0</v>
      </c>
      <c r="AD45" s="126">
        <f t="shared" si="26"/>
        <v>0</v>
      </c>
      <c r="AE45" s="129">
        <f t="shared" si="27"/>
        <v>0</v>
      </c>
    </row>
    <row r="46" spans="2:31" x14ac:dyDescent="0.25">
      <c r="B46" s="95"/>
      <c r="C46" s="94">
        <f t="shared" si="16"/>
        <v>0</v>
      </c>
      <c r="D46" s="68"/>
      <c r="E46" s="68"/>
      <c r="F46" s="69"/>
      <c r="G46" s="70">
        <f t="shared" si="17"/>
        <v>0</v>
      </c>
      <c r="H46" s="77" t="s">
        <v>7</v>
      </c>
      <c r="I46" s="59"/>
      <c r="J46" s="60">
        <f t="shared" si="30"/>
        <v>0</v>
      </c>
      <c r="K46" s="51"/>
      <c r="L46" s="39"/>
      <c r="M46" s="52"/>
      <c r="N46" s="40">
        <f t="shared" si="18"/>
        <v>0</v>
      </c>
      <c r="O46" s="40">
        <f t="shared" si="19"/>
        <v>0</v>
      </c>
      <c r="P46" s="45">
        <f t="shared" si="20"/>
        <v>0</v>
      </c>
      <c r="Q46" s="44"/>
      <c r="R46" s="40">
        <f t="shared" si="28"/>
        <v>0</v>
      </c>
      <c r="S46" s="45">
        <f t="shared" si="29"/>
        <v>0</v>
      </c>
      <c r="T46" s="82">
        <f t="shared" si="21"/>
        <v>0</v>
      </c>
      <c r="U46" s="87"/>
      <c r="V46" s="89"/>
      <c r="W46" s="90">
        <f t="shared" si="22"/>
        <v>0</v>
      </c>
      <c r="X46" s="117"/>
      <c r="Y46" s="90">
        <f t="shared" si="23"/>
        <v>0</v>
      </c>
      <c r="Z46" s="120"/>
      <c r="AA46" s="90">
        <f t="shared" si="24"/>
        <v>0</v>
      </c>
      <c r="AB46" s="123"/>
      <c r="AC46" s="90">
        <f t="shared" si="25"/>
        <v>0</v>
      </c>
      <c r="AD46" s="125">
        <f t="shared" si="26"/>
        <v>0</v>
      </c>
      <c r="AE46" s="128">
        <f t="shared" si="27"/>
        <v>0</v>
      </c>
    </row>
    <row r="47" spans="2:31" ht="15.75" thickBot="1" x14ac:dyDescent="0.3">
      <c r="B47" s="97"/>
      <c r="C47" s="99">
        <f>IF(H47="Fixed price",J47,T47-AE47)</f>
        <v>0</v>
      </c>
      <c r="D47" s="21"/>
      <c r="E47" s="21"/>
      <c r="F47" s="27"/>
      <c r="G47" s="78">
        <f t="shared" si="17"/>
        <v>0</v>
      </c>
      <c r="H47" s="79" t="s">
        <v>7</v>
      </c>
      <c r="I47" s="63"/>
      <c r="J47" s="64">
        <f t="shared" si="30"/>
        <v>0</v>
      </c>
      <c r="K47" s="55"/>
      <c r="L47" s="23"/>
      <c r="M47" s="56"/>
      <c r="N47" s="24">
        <f t="shared" si="18"/>
        <v>0</v>
      </c>
      <c r="O47" s="24">
        <f t="shared" si="19"/>
        <v>0</v>
      </c>
      <c r="P47" s="49">
        <f t="shared" si="20"/>
        <v>0</v>
      </c>
      <c r="Q47" s="48"/>
      <c r="R47" s="24">
        <f t="shared" si="28"/>
        <v>0</v>
      </c>
      <c r="S47" s="49">
        <f t="shared" si="29"/>
        <v>0</v>
      </c>
      <c r="T47" s="84">
        <f t="shared" si="21"/>
        <v>0</v>
      </c>
      <c r="U47" s="87"/>
      <c r="V47" s="48"/>
      <c r="W47" s="114">
        <f t="shared" si="22"/>
        <v>0</v>
      </c>
      <c r="X47" s="119"/>
      <c r="Y47" s="114">
        <f t="shared" si="23"/>
        <v>0</v>
      </c>
      <c r="Z47" s="122"/>
      <c r="AA47" s="114">
        <f t="shared" si="24"/>
        <v>0</v>
      </c>
      <c r="AB47" s="55"/>
      <c r="AC47" s="114">
        <f t="shared" si="25"/>
        <v>0</v>
      </c>
      <c r="AD47" s="127">
        <f t="shared" si="26"/>
        <v>0</v>
      </c>
      <c r="AE47" s="130">
        <f t="shared" si="27"/>
        <v>0</v>
      </c>
    </row>
    <row r="48" spans="2:31" x14ac:dyDescent="0.25">
      <c r="B48" s="85" t="s">
        <v>42</v>
      </c>
      <c r="C48" s="93">
        <f>SUM(C32:C47)</f>
        <v>31545000</v>
      </c>
      <c r="D48" s="8"/>
      <c r="E48" s="8"/>
      <c r="F48" s="11"/>
      <c r="G48" s="37"/>
      <c r="H48" s="5"/>
      <c r="I48" s="5"/>
      <c r="J48" s="5"/>
      <c r="K48" s="9"/>
      <c r="L48" s="6"/>
      <c r="M48" s="6"/>
      <c r="N48" s="6"/>
      <c r="O48" s="136"/>
      <c r="P48" s="136"/>
      <c r="Q48" s="6"/>
      <c r="R48" s="6"/>
      <c r="S48" s="6"/>
      <c r="T48" s="7">
        <f>SUM(T32:T47)</f>
        <v>49075000</v>
      </c>
      <c r="U48" s="7"/>
    </row>
    <row r="49" spans="2:31" x14ac:dyDescent="0.25">
      <c r="O49" s="137"/>
      <c r="P49" s="137"/>
    </row>
    <row r="50" spans="2:31" ht="15.75" thickBot="1" x14ac:dyDescent="0.3">
      <c r="B50" s="29" t="s">
        <v>45</v>
      </c>
      <c r="C50" s="106" t="str">
        <f>'Ground exploitation'!V2</f>
        <v>[ fill in ]</v>
      </c>
      <c r="D50" s="34"/>
      <c r="E50" s="34"/>
      <c r="F50" s="34"/>
      <c r="G50" s="34"/>
      <c r="H50" s="34"/>
      <c r="I50" s="34"/>
      <c r="J50" s="34"/>
      <c r="K50" s="34"/>
      <c r="L50" s="34"/>
      <c r="M50" s="32"/>
      <c r="N50" s="32"/>
      <c r="O50" s="32"/>
      <c r="P50" s="32"/>
      <c r="Q50" s="32"/>
      <c r="R50" s="32"/>
      <c r="S50" s="32"/>
      <c r="T50" s="32"/>
      <c r="U50" s="32"/>
    </row>
    <row r="51" spans="2:31" ht="19.5" thickBot="1" x14ac:dyDescent="0.35">
      <c r="B51" s="104" t="s">
        <v>61</v>
      </c>
      <c r="C51" s="105" t="s">
        <v>86</v>
      </c>
      <c r="D51" s="65" t="s">
        <v>51</v>
      </c>
      <c r="E51" s="65" t="s">
        <v>64</v>
      </c>
      <c r="F51" s="65" t="s">
        <v>59</v>
      </c>
      <c r="G51" s="65" t="s">
        <v>65</v>
      </c>
      <c r="H51" s="57" t="s">
        <v>52</v>
      </c>
      <c r="I51" s="281" t="s">
        <v>99</v>
      </c>
      <c r="J51" s="282"/>
      <c r="K51" s="283" t="s">
        <v>53</v>
      </c>
      <c r="L51" s="284"/>
      <c r="M51" s="284"/>
      <c r="N51" s="284"/>
      <c r="O51" s="284"/>
      <c r="P51" s="285"/>
      <c r="Q51" s="278" t="s">
        <v>57</v>
      </c>
      <c r="R51" s="279"/>
      <c r="S51" s="280"/>
      <c r="T51" s="80"/>
      <c r="U51" s="86"/>
      <c r="V51" s="278" t="s">
        <v>73</v>
      </c>
      <c r="W51" s="279"/>
      <c r="X51" s="279"/>
      <c r="Y51" s="279"/>
      <c r="Z51" s="279"/>
      <c r="AA51" s="279"/>
      <c r="AB51" s="279"/>
      <c r="AC51" s="279"/>
      <c r="AD51" s="279"/>
      <c r="AE51" s="280"/>
    </row>
    <row r="52" spans="2:31" ht="18.75" x14ac:dyDescent="0.3">
      <c r="B52" s="66"/>
      <c r="C52" s="92"/>
      <c r="D52" s="35"/>
      <c r="E52" s="35"/>
      <c r="F52" s="35"/>
      <c r="G52" s="35"/>
      <c r="H52" s="67"/>
      <c r="I52" s="58"/>
      <c r="J52" s="43" t="s">
        <v>72</v>
      </c>
      <c r="K52" s="50" t="s">
        <v>54</v>
      </c>
      <c r="L52" s="36" t="s">
        <v>55</v>
      </c>
      <c r="M52" s="36" t="s">
        <v>36</v>
      </c>
      <c r="N52" s="36" t="s">
        <v>56</v>
      </c>
      <c r="O52" s="36" t="s">
        <v>71</v>
      </c>
      <c r="P52" s="43" t="s">
        <v>72</v>
      </c>
      <c r="Q52" s="42" t="s">
        <v>58</v>
      </c>
      <c r="R52" s="36" t="s">
        <v>71</v>
      </c>
      <c r="S52" s="43" t="s">
        <v>72</v>
      </c>
      <c r="T52" s="81" t="s">
        <v>60</v>
      </c>
      <c r="U52" s="86"/>
      <c r="V52" s="115" t="s">
        <v>74</v>
      </c>
      <c r="W52" s="116" t="s">
        <v>75</v>
      </c>
      <c r="X52" s="286" t="s">
        <v>76</v>
      </c>
      <c r="Y52" s="287"/>
      <c r="Z52" s="286" t="s">
        <v>77</v>
      </c>
      <c r="AA52" s="287"/>
      <c r="AB52" s="286" t="s">
        <v>78</v>
      </c>
      <c r="AC52" s="287"/>
      <c r="AD52" s="124" t="s">
        <v>79</v>
      </c>
      <c r="AE52" s="43" t="s">
        <v>80</v>
      </c>
    </row>
    <row r="53" spans="2:31" x14ac:dyDescent="0.25">
      <c r="B53" s="95" t="s">
        <v>62</v>
      </c>
      <c r="C53" s="94">
        <f>IF(H53="Fixed price",J53,T53-AE53)</f>
        <v>20766000</v>
      </c>
      <c r="D53" s="68">
        <v>100</v>
      </c>
      <c r="E53" s="68">
        <v>75</v>
      </c>
      <c r="F53" s="69">
        <v>0.75</v>
      </c>
      <c r="G53" s="70">
        <f>F53*E53</f>
        <v>56.25</v>
      </c>
      <c r="H53" s="71" t="s">
        <v>69</v>
      </c>
      <c r="I53" s="59"/>
      <c r="J53" s="60">
        <f t="shared" ref="J53:J54" si="31">I53*D53</f>
        <v>0</v>
      </c>
      <c r="K53" s="51">
        <v>0.04</v>
      </c>
      <c r="L53" s="39">
        <v>1100</v>
      </c>
      <c r="M53" s="52" t="s">
        <v>63</v>
      </c>
      <c r="N53" s="40">
        <f>L53*12</f>
        <v>13200</v>
      </c>
      <c r="O53" s="40">
        <f>IFERROR(N53/K53,0)</f>
        <v>330000</v>
      </c>
      <c r="P53" s="45">
        <f>IFERROR(O53*D53,0)</f>
        <v>33000000</v>
      </c>
      <c r="Q53" s="44"/>
      <c r="R53" s="40">
        <f>Q53*G53</f>
        <v>0</v>
      </c>
      <c r="S53" s="45">
        <f>R53*D53</f>
        <v>0</v>
      </c>
      <c r="T53" s="82">
        <f>MAX(J53,P53,S53)</f>
        <v>33000000</v>
      </c>
      <c r="U53" s="87"/>
      <c r="V53" s="89">
        <v>1200</v>
      </c>
      <c r="W53" s="90">
        <f>V53*E53</f>
        <v>90000</v>
      </c>
      <c r="X53" s="117">
        <v>0.12</v>
      </c>
      <c r="Y53" s="90">
        <f>X53*W53</f>
        <v>10800</v>
      </c>
      <c r="Z53" s="117">
        <v>0.05</v>
      </c>
      <c r="AA53" s="90">
        <f>Z53*(Y53+W53)</f>
        <v>5040</v>
      </c>
      <c r="AB53" s="123">
        <v>0.05</v>
      </c>
      <c r="AC53" s="90">
        <f>IFERROR(AB53*(T53/D53),0)</f>
        <v>16500</v>
      </c>
      <c r="AD53" s="125">
        <f>W53+Y53+AA53+AC53</f>
        <v>122340</v>
      </c>
      <c r="AE53" s="128">
        <f>AD53*D53</f>
        <v>12234000</v>
      </c>
    </row>
    <row r="54" spans="2:31" x14ac:dyDescent="0.25">
      <c r="B54" s="96" t="s">
        <v>66</v>
      </c>
      <c r="C54" s="98">
        <f t="shared" ref="C54:C67" si="32">IF(H54="Fixed price",J54,T54-AE54)</f>
        <v>254000</v>
      </c>
      <c r="D54" s="72">
        <v>1</v>
      </c>
      <c r="E54" s="72">
        <v>1000</v>
      </c>
      <c r="F54" s="73">
        <v>0.95</v>
      </c>
      <c r="G54" s="74">
        <f t="shared" ref="G54:G68" si="33">F54*E54</f>
        <v>950</v>
      </c>
      <c r="H54" s="75" t="s">
        <v>70</v>
      </c>
      <c r="I54" s="61"/>
      <c r="J54" s="62">
        <f t="shared" si="31"/>
        <v>0</v>
      </c>
      <c r="K54" s="53"/>
      <c r="L54" s="41"/>
      <c r="M54" s="54"/>
      <c r="N54" s="33">
        <f t="shared" ref="N54:N68" si="34">L54*12</f>
        <v>0</v>
      </c>
      <c r="O54" s="33">
        <f t="shared" ref="O54:O68" si="35">IFERROR(N54/K54,0)</f>
        <v>0</v>
      </c>
      <c r="P54" s="47">
        <f t="shared" ref="P54:P68" si="36">IFERROR(O54*D54,0)</f>
        <v>0</v>
      </c>
      <c r="Q54" s="46">
        <v>4000</v>
      </c>
      <c r="R54" s="33">
        <f>Q54*G54</f>
        <v>3800000</v>
      </c>
      <c r="S54" s="47">
        <f>R54*D54</f>
        <v>3800000</v>
      </c>
      <c r="T54" s="83">
        <f t="shared" ref="T54:T68" si="37">MAX(J54,P54,S54)</f>
        <v>3800000</v>
      </c>
      <c r="U54" s="87"/>
      <c r="V54" s="46">
        <v>3000</v>
      </c>
      <c r="W54" s="113">
        <f t="shared" ref="W54:W68" si="38">V54*E54</f>
        <v>3000000</v>
      </c>
      <c r="X54" s="118">
        <v>0.1</v>
      </c>
      <c r="Y54" s="113">
        <f t="shared" ref="Y54:Y68" si="39">X54*W54</f>
        <v>300000</v>
      </c>
      <c r="Z54" s="118">
        <v>0.04</v>
      </c>
      <c r="AA54" s="113">
        <f t="shared" ref="AA54:AA68" si="40">Z54*(Y54+W54)</f>
        <v>132000</v>
      </c>
      <c r="AB54" s="53">
        <v>0.03</v>
      </c>
      <c r="AC54" s="113">
        <f t="shared" ref="AC54:AC68" si="41">IFERROR(AB54*(T54/D54),0)</f>
        <v>114000</v>
      </c>
      <c r="AD54" s="126">
        <f t="shared" ref="AD54:AD68" si="42">W54+Y54+AA54+AC54</f>
        <v>3546000</v>
      </c>
      <c r="AE54" s="129">
        <f t="shared" ref="AE54:AE68" si="43">AD54*D54</f>
        <v>3546000</v>
      </c>
    </row>
    <row r="55" spans="2:31" x14ac:dyDescent="0.25">
      <c r="B55" s="95" t="s">
        <v>67</v>
      </c>
      <c r="C55" s="94">
        <f t="shared" si="32"/>
        <v>210000</v>
      </c>
      <c r="D55" s="68">
        <v>1400</v>
      </c>
      <c r="E55" s="68"/>
      <c r="F55" s="69"/>
      <c r="G55" s="70">
        <f t="shared" si="33"/>
        <v>0</v>
      </c>
      <c r="H55" s="71" t="s">
        <v>68</v>
      </c>
      <c r="I55" s="59">
        <v>150</v>
      </c>
      <c r="J55" s="60">
        <f>I55*D55</f>
        <v>210000</v>
      </c>
      <c r="K55" s="51"/>
      <c r="L55" s="39"/>
      <c r="M55" s="52"/>
      <c r="N55" s="40">
        <f t="shared" si="34"/>
        <v>0</v>
      </c>
      <c r="O55" s="40">
        <f t="shared" si="35"/>
        <v>0</v>
      </c>
      <c r="P55" s="45">
        <f t="shared" si="36"/>
        <v>0</v>
      </c>
      <c r="Q55" s="44"/>
      <c r="R55" s="40">
        <f t="shared" ref="R55:R68" si="44">Q55*G55</f>
        <v>0</v>
      </c>
      <c r="S55" s="45">
        <f t="shared" ref="S55:S68" si="45">R55*D55</f>
        <v>0</v>
      </c>
      <c r="T55" s="82">
        <f t="shared" si="37"/>
        <v>210000</v>
      </c>
      <c r="U55" s="87"/>
      <c r="V55" s="89"/>
      <c r="W55" s="90">
        <f t="shared" si="38"/>
        <v>0</v>
      </c>
      <c r="X55" s="117"/>
      <c r="Y55" s="90">
        <f t="shared" si="39"/>
        <v>0</v>
      </c>
      <c r="Z55" s="120"/>
      <c r="AA55" s="90">
        <f t="shared" si="40"/>
        <v>0</v>
      </c>
      <c r="AB55" s="123"/>
      <c r="AC55" s="90">
        <f t="shared" si="41"/>
        <v>0</v>
      </c>
      <c r="AD55" s="125">
        <f t="shared" si="42"/>
        <v>0</v>
      </c>
      <c r="AE55" s="128">
        <f t="shared" si="43"/>
        <v>0</v>
      </c>
    </row>
    <row r="56" spans="2:31" x14ac:dyDescent="0.25">
      <c r="B56" s="96"/>
      <c r="C56" s="98">
        <f t="shared" si="32"/>
        <v>0</v>
      </c>
      <c r="D56" s="72"/>
      <c r="E56" s="72"/>
      <c r="F56" s="73"/>
      <c r="G56" s="74">
        <f t="shared" si="33"/>
        <v>0</v>
      </c>
      <c r="H56" s="76" t="s">
        <v>7</v>
      </c>
      <c r="I56" s="61"/>
      <c r="J56" s="62">
        <f t="shared" ref="J56:J68" si="46">I56*D56</f>
        <v>0</v>
      </c>
      <c r="K56" s="53"/>
      <c r="L56" s="41"/>
      <c r="M56" s="54"/>
      <c r="N56" s="33">
        <f t="shared" si="34"/>
        <v>0</v>
      </c>
      <c r="O56" s="33">
        <f t="shared" si="35"/>
        <v>0</v>
      </c>
      <c r="P56" s="47">
        <f t="shared" si="36"/>
        <v>0</v>
      </c>
      <c r="Q56" s="46"/>
      <c r="R56" s="33">
        <f t="shared" si="44"/>
        <v>0</v>
      </c>
      <c r="S56" s="47">
        <f t="shared" si="45"/>
        <v>0</v>
      </c>
      <c r="T56" s="83">
        <f t="shared" si="37"/>
        <v>0</v>
      </c>
      <c r="U56" s="87"/>
      <c r="V56" s="46"/>
      <c r="W56" s="113">
        <f t="shared" si="38"/>
        <v>0</v>
      </c>
      <c r="X56" s="118"/>
      <c r="Y56" s="113">
        <f t="shared" si="39"/>
        <v>0</v>
      </c>
      <c r="Z56" s="121"/>
      <c r="AA56" s="113">
        <f t="shared" si="40"/>
        <v>0</v>
      </c>
      <c r="AB56" s="53"/>
      <c r="AC56" s="113">
        <f t="shared" si="41"/>
        <v>0</v>
      </c>
      <c r="AD56" s="126">
        <f t="shared" si="42"/>
        <v>0</v>
      </c>
      <c r="AE56" s="129">
        <f t="shared" si="43"/>
        <v>0</v>
      </c>
    </row>
    <row r="57" spans="2:31" x14ac:dyDescent="0.25">
      <c r="B57" s="95"/>
      <c r="C57" s="94">
        <f t="shared" si="32"/>
        <v>0</v>
      </c>
      <c r="D57" s="68"/>
      <c r="E57" s="68"/>
      <c r="F57" s="69"/>
      <c r="G57" s="70">
        <f t="shared" si="33"/>
        <v>0</v>
      </c>
      <c r="H57" s="77" t="s">
        <v>7</v>
      </c>
      <c r="I57" s="59"/>
      <c r="J57" s="60">
        <f t="shared" si="46"/>
        <v>0</v>
      </c>
      <c r="K57" s="51"/>
      <c r="L57" s="39"/>
      <c r="M57" s="52"/>
      <c r="N57" s="40">
        <f t="shared" si="34"/>
        <v>0</v>
      </c>
      <c r="O57" s="40">
        <f t="shared" si="35"/>
        <v>0</v>
      </c>
      <c r="P57" s="45">
        <f t="shared" si="36"/>
        <v>0</v>
      </c>
      <c r="Q57" s="44"/>
      <c r="R57" s="40">
        <f t="shared" si="44"/>
        <v>0</v>
      </c>
      <c r="S57" s="45">
        <f t="shared" si="45"/>
        <v>0</v>
      </c>
      <c r="T57" s="82">
        <f t="shared" si="37"/>
        <v>0</v>
      </c>
      <c r="U57" s="87"/>
      <c r="V57" s="89"/>
      <c r="W57" s="90">
        <f t="shared" si="38"/>
        <v>0</v>
      </c>
      <c r="X57" s="117"/>
      <c r="Y57" s="90">
        <f t="shared" si="39"/>
        <v>0</v>
      </c>
      <c r="Z57" s="120"/>
      <c r="AA57" s="90">
        <f t="shared" si="40"/>
        <v>0</v>
      </c>
      <c r="AB57" s="123"/>
      <c r="AC57" s="90">
        <f t="shared" si="41"/>
        <v>0</v>
      </c>
      <c r="AD57" s="125">
        <f t="shared" si="42"/>
        <v>0</v>
      </c>
      <c r="AE57" s="128">
        <f t="shared" si="43"/>
        <v>0</v>
      </c>
    </row>
    <row r="58" spans="2:31" x14ac:dyDescent="0.25">
      <c r="B58" s="96"/>
      <c r="C58" s="98">
        <f t="shared" si="32"/>
        <v>0</v>
      </c>
      <c r="D58" s="72"/>
      <c r="E58" s="72"/>
      <c r="F58" s="73"/>
      <c r="G58" s="74">
        <f t="shared" si="33"/>
        <v>0</v>
      </c>
      <c r="H58" s="76" t="s">
        <v>7</v>
      </c>
      <c r="I58" s="61"/>
      <c r="J58" s="62">
        <f t="shared" si="46"/>
        <v>0</v>
      </c>
      <c r="K58" s="53"/>
      <c r="L58" s="41"/>
      <c r="M58" s="54"/>
      <c r="N58" s="33">
        <f t="shared" si="34"/>
        <v>0</v>
      </c>
      <c r="O58" s="33">
        <f t="shared" si="35"/>
        <v>0</v>
      </c>
      <c r="P58" s="47">
        <f t="shared" si="36"/>
        <v>0</v>
      </c>
      <c r="Q58" s="46"/>
      <c r="R58" s="33">
        <f t="shared" si="44"/>
        <v>0</v>
      </c>
      <c r="S58" s="47">
        <f t="shared" si="45"/>
        <v>0</v>
      </c>
      <c r="T58" s="83">
        <f t="shared" si="37"/>
        <v>0</v>
      </c>
      <c r="U58" s="87"/>
      <c r="V58" s="46"/>
      <c r="W58" s="113">
        <f t="shared" si="38"/>
        <v>0</v>
      </c>
      <c r="X58" s="118"/>
      <c r="Y58" s="113">
        <f t="shared" si="39"/>
        <v>0</v>
      </c>
      <c r="Z58" s="121"/>
      <c r="AA58" s="113">
        <f t="shared" si="40"/>
        <v>0</v>
      </c>
      <c r="AB58" s="53"/>
      <c r="AC58" s="113">
        <f t="shared" si="41"/>
        <v>0</v>
      </c>
      <c r="AD58" s="126">
        <f t="shared" si="42"/>
        <v>0</v>
      </c>
      <c r="AE58" s="129">
        <f t="shared" si="43"/>
        <v>0</v>
      </c>
    </row>
    <row r="59" spans="2:31" x14ac:dyDescent="0.25">
      <c r="B59" s="95"/>
      <c r="C59" s="94">
        <f t="shared" si="32"/>
        <v>0</v>
      </c>
      <c r="D59" s="68"/>
      <c r="E59" s="68"/>
      <c r="F59" s="69"/>
      <c r="G59" s="70">
        <f t="shared" si="33"/>
        <v>0</v>
      </c>
      <c r="H59" s="77" t="s">
        <v>7</v>
      </c>
      <c r="I59" s="59"/>
      <c r="J59" s="60">
        <f t="shared" si="46"/>
        <v>0</v>
      </c>
      <c r="K59" s="51"/>
      <c r="L59" s="39"/>
      <c r="M59" s="52"/>
      <c r="N59" s="40">
        <f t="shared" si="34"/>
        <v>0</v>
      </c>
      <c r="O59" s="40">
        <f t="shared" si="35"/>
        <v>0</v>
      </c>
      <c r="P59" s="45">
        <f t="shared" si="36"/>
        <v>0</v>
      </c>
      <c r="Q59" s="44"/>
      <c r="R59" s="40">
        <f t="shared" si="44"/>
        <v>0</v>
      </c>
      <c r="S59" s="45">
        <f t="shared" si="45"/>
        <v>0</v>
      </c>
      <c r="T59" s="82">
        <f t="shared" si="37"/>
        <v>0</v>
      </c>
      <c r="U59" s="87"/>
      <c r="V59" s="89"/>
      <c r="W59" s="90">
        <f t="shared" si="38"/>
        <v>0</v>
      </c>
      <c r="X59" s="117"/>
      <c r="Y59" s="90">
        <f t="shared" si="39"/>
        <v>0</v>
      </c>
      <c r="Z59" s="120"/>
      <c r="AA59" s="90">
        <f t="shared" si="40"/>
        <v>0</v>
      </c>
      <c r="AB59" s="123"/>
      <c r="AC59" s="90">
        <f t="shared" si="41"/>
        <v>0</v>
      </c>
      <c r="AD59" s="125">
        <f t="shared" si="42"/>
        <v>0</v>
      </c>
      <c r="AE59" s="128">
        <f t="shared" si="43"/>
        <v>0</v>
      </c>
    </row>
    <row r="60" spans="2:31" x14ac:dyDescent="0.25">
      <c r="B60" s="96"/>
      <c r="C60" s="98">
        <f t="shared" si="32"/>
        <v>0</v>
      </c>
      <c r="D60" s="72"/>
      <c r="E60" s="72"/>
      <c r="F60" s="73"/>
      <c r="G60" s="74">
        <f t="shared" si="33"/>
        <v>0</v>
      </c>
      <c r="H60" s="76" t="s">
        <v>7</v>
      </c>
      <c r="I60" s="61"/>
      <c r="J60" s="62">
        <f t="shared" si="46"/>
        <v>0</v>
      </c>
      <c r="K60" s="53"/>
      <c r="L60" s="41"/>
      <c r="M60" s="54"/>
      <c r="N60" s="33">
        <f t="shared" si="34"/>
        <v>0</v>
      </c>
      <c r="O60" s="33">
        <f t="shared" si="35"/>
        <v>0</v>
      </c>
      <c r="P60" s="47">
        <f t="shared" si="36"/>
        <v>0</v>
      </c>
      <c r="Q60" s="46"/>
      <c r="R60" s="33">
        <f t="shared" si="44"/>
        <v>0</v>
      </c>
      <c r="S60" s="47">
        <f t="shared" si="45"/>
        <v>0</v>
      </c>
      <c r="T60" s="83">
        <f t="shared" si="37"/>
        <v>0</v>
      </c>
      <c r="U60" s="87"/>
      <c r="V60" s="46"/>
      <c r="W60" s="113">
        <f t="shared" si="38"/>
        <v>0</v>
      </c>
      <c r="X60" s="118"/>
      <c r="Y60" s="113">
        <f t="shared" si="39"/>
        <v>0</v>
      </c>
      <c r="Z60" s="121"/>
      <c r="AA60" s="113">
        <f t="shared" si="40"/>
        <v>0</v>
      </c>
      <c r="AB60" s="53"/>
      <c r="AC60" s="113">
        <f t="shared" si="41"/>
        <v>0</v>
      </c>
      <c r="AD60" s="126">
        <f t="shared" si="42"/>
        <v>0</v>
      </c>
      <c r="AE60" s="129">
        <f t="shared" si="43"/>
        <v>0</v>
      </c>
    </row>
    <row r="61" spans="2:31" x14ac:dyDescent="0.25">
      <c r="B61" s="95"/>
      <c r="C61" s="94">
        <f t="shared" si="32"/>
        <v>0</v>
      </c>
      <c r="D61" s="68"/>
      <c r="E61" s="68"/>
      <c r="F61" s="69"/>
      <c r="G61" s="70">
        <f t="shared" si="33"/>
        <v>0</v>
      </c>
      <c r="H61" s="77" t="s">
        <v>7</v>
      </c>
      <c r="I61" s="59"/>
      <c r="J61" s="60">
        <f t="shared" si="46"/>
        <v>0</v>
      </c>
      <c r="K61" s="51"/>
      <c r="L61" s="39"/>
      <c r="M61" s="52"/>
      <c r="N61" s="40">
        <f t="shared" si="34"/>
        <v>0</v>
      </c>
      <c r="O61" s="40">
        <f t="shared" si="35"/>
        <v>0</v>
      </c>
      <c r="P61" s="45">
        <f t="shared" si="36"/>
        <v>0</v>
      </c>
      <c r="Q61" s="44"/>
      <c r="R61" s="40">
        <f t="shared" si="44"/>
        <v>0</v>
      </c>
      <c r="S61" s="45">
        <f t="shared" si="45"/>
        <v>0</v>
      </c>
      <c r="T61" s="82">
        <f t="shared" si="37"/>
        <v>0</v>
      </c>
      <c r="U61" s="87"/>
      <c r="V61" s="89"/>
      <c r="W61" s="90">
        <f t="shared" si="38"/>
        <v>0</v>
      </c>
      <c r="X61" s="117"/>
      <c r="Y61" s="90">
        <f t="shared" si="39"/>
        <v>0</v>
      </c>
      <c r="Z61" s="120"/>
      <c r="AA61" s="90">
        <f t="shared" si="40"/>
        <v>0</v>
      </c>
      <c r="AB61" s="123"/>
      <c r="AC61" s="90">
        <f t="shared" si="41"/>
        <v>0</v>
      </c>
      <c r="AD61" s="125">
        <f t="shared" si="42"/>
        <v>0</v>
      </c>
      <c r="AE61" s="128">
        <f t="shared" si="43"/>
        <v>0</v>
      </c>
    </row>
    <row r="62" spans="2:31" x14ac:dyDescent="0.25">
      <c r="B62" s="96"/>
      <c r="C62" s="98">
        <f t="shared" si="32"/>
        <v>0</v>
      </c>
      <c r="D62" s="72"/>
      <c r="E62" s="72"/>
      <c r="F62" s="73"/>
      <c r="G62" s="74">
        <f t="shared" si="33"/>
        <v>0</v>
      </c>
      <c r="H62" s="76" t="s">
        <v>7</v>
      </c>
      <c r="I62" s="61"/>
      <c r="J62" s="62">
        <f t="shared" si="46"/>
        <v>0</v>
      </c>
      <c r="K62" s="53"/>
      <c r="L62" s="41"/>
      <c r="M62" s="54"/>
      <c r="N62" s="33">
        <f t="shared" si="34"/>
        <v>0</v>
      </c>
      <c r="O62" s="33">
        <f t="shared" si="35"/>
        <v>0</v>
      </c>
      <c r="P62" s="47">
        <f t="shared" si="36"/>
        <v>0</v>
      </c>
      <c r="Q62" s="46"/>
      <c r="R62" s="33">
        <f t="shared" si="44"/>
        <v>0</v>
      </c>
      <c r="S62" s="47">
        <f t="shared" si="45"/>
        <v>0</v>
      </c>
      <c r="T62" s="83">
        <f t="shared" si="37"/>
        <v>0</v>
      </c>
      <c r="U62" s="87"/>
      <c r="V62" s="46"/>
      <c r="W62" s="113">
        <f t="shared" si="38"/>
        <v>0</v>
      </c>
      <c r="X62" s="118"/>
      <c r="Y62" s="113">
        <f t="shared" si="39"/>
        <v>0</v>
      </c>
      <c r="Z62" s="121"/>
      <c r="AA62" s="113">
        <f t="shared" si="40"/>
        <v>0</v>
      </c>
      <c r="AB62" s="53"/>
      <c r="AC62" s="113">
        <f t="shared" si="41"/>
        <v>0</v>
      </c>
      <c r="AD62" s="126">
        <f t="shared" si="42"/>
        <v>0</v>
      </c>
      <c r="AE62" s="129">
        <f t="shared" si="43"/>
        <v>0</v>
      </c>
    </row>
    <row r="63" spans="2:31" x14ac:dyDescent="0.25">
      <c r="B63" s="95"/>
      <c r="C63" s="94">
        <f t="shared" si="32"/>
        <v>0</v>
      </c>
      <c r="D63" s="68"/>
      <c r="E63" s="68"/>
      <c r="F63" s="69"/>
      <c r="G63" s="70">
        <f t="shared" si="33"/>
        <v>0</v>
      </c>
      <c r="H63" s="77" t="s">
        <v>7</v>
      </c>
      <c r="I63" s="59"/>
      <c r="J63" s="60">
        <f t="shared" si="46"/>
        <v>0</v>
      </c>
      <c r="K63" s="51"/>
      <c r="L63" s="39"/>
      <c r="M63" s="52"/>
      <c r="N63" s="40">
        <f t="shared" si="34"/>
        <v>0</v>
      </c>
      <c r="O63" s="40">
        <f t="shared" si="35"/>
        <v>0</v>
      </c>
      <c r="P63" s="45">
        <f t="shared" si="36"/>
        <v>0</v>
      </c>
      <c r="Q63" s="44"/>
      <c r="R63" s="40">
        <f t="shared" si="44"/>
        <v>0</v>
      </c>
      <c r="S63" s="45">
        <f t="shared" si="45"/>
        <v>0</v>
      </c>
      <c r="T63" s="82">
        <f t="shared" si="37"/>
        <v>0</v>
      </c>
      <c r="U63" s="87"/>
      <c r="V63" s="89"/>
      <c r="W63" s="90">
        <f t="shared" si="38"/>
        <v>0</v>
      </c>
      <c r="X63" s="117"/>
      <c r="Y63" s="90">
        <f t="shared" si="39"/>
        <v>0</v>
      </c>
      <c r="Z63" s="120"/>
      <c r="AA63" s="90">
        <f t="shared" si="40"/>
        <v>0</v>
      </c>
      <c r="AB63" s="123"/>
      <c r="AC63" s="90">
        <f t="shared" si="41"/>
        <v>0</v>
      </c>
      <c r="AD63" s="125">
        <f t="shared" si="42"/>
        <v>0</v>
      </c>
      <c r="AE63" s="128">
        <f t="shared" si="43"/>
        <v>0</v>
      </c>
    </row>
    <row r="64" spans="2:31" x14ac:dyDescent="0.25">
      <c r="B64" s="96"/>
      <c r="C64" s="98">
        <f t="shared" si="32"/>
        <v>0</v>
      </c>
      <c r="D64" s="72"/>
      <c r="E64" s="72"/>
      <c r="F64" s="73"/>
      <c r="G64" s="74">
        <f t="shared" si="33"/>
        <v>0</v>
      </c>
      <c r="H64" s="76" t="s">
        <v>7</v>
      </c>
      <c r="I64" s="61"/>
      <c r="J64" s="62">
        <f t="shared" si="46"/>
        <v>0</v>
      </c>
      <c r="K64" s="53"/>
      <c r="L64" s="41"/>
      <c r="M64" s="54"/>
      <c r="N64" s="33">
        <f t="shared" si="34"/>
        <v>0</v>
      </c>
      <c r="O64" s="33">
        <f t="shared" si="35"/>
        <v>0</v>
      </c>
      <c r="P64" s="47">
        <f t="shared" si="36"/>
        <v>0</v>
      </c>
      <c r="Q64" s="46"/>
      <c r="R64" s="33">
        <f t="shared" si="44"/>
        <v>0</v>
      </c>
      <c r="S64" s="47">
        <f t="shared" si="45"/>
        <v>0</v>
      </c>
      <c r="T64" s="83">
        <f t="shared" si="37"/>
        <v>0</v>
      </c>
      <c r="U64" s="87"/>
      <c r="V64" s="46"/>
      <c r="W64" s="113">
        <f t="shared" si="38"/>
        <v>0</v>
      </c>
      <c r="X64" s="118"/>
      <c r="Y64" s="113">
        <f t="shared" si="39"/>
        <v>0</v>
      </c>
      <c r="Z64" s="121"/>
      <c r="AA64" s="113">
        <f t="shared" si="40"/>
        <v>0</v>
      </c>
      <c r="AB64" s="53"/>
      <c r="AC64" s="113">
        <f t="shared" si="41"/>
        <v>0</v>
      </c>
      <c r="AD64" s="126">
        <f t="shared" si="42"/>
        <v>0</v>
      </c>
      <c r="AE64" s="129">
        <f t="shared" si="43"/>
        <v>0</v>
      </c>
    </row>
    <row r="65" spans="2:31" x14ac:dyDescent="0.25">
      <c r="B65" s="95"/>
      <c r="C65" s="94">
        <f t="shared" si="32"/>
        <v>0</v>
      </c>
      <c r="D65" s="68"/>
      <c r="E65" s="68"/>
      <c r="F65" s="69"/>
      <c r="G65" s="70">
        <f t="shared" si="33"/>
        <v>0</v>
      </c>
      <c r="H65" s="77" t="s">
        <v>7</v>
      </c>
      <c r="I65" s="59"/>
      <c r="J65" s="60">
        <f t="shared" si="46"/>
        <v>0</v>
      </c>
      <c r="K65" s="51"/>
      <c r="L65" s="39"/>
      <c r="M65" s="52"/>
      <c r="N65" s="40">
        <f t="shared" si="34"/>
        <v>0</v>
      </c>
      <c r="O65" s="40">
        <f t="shared" si="35"/>
        <v>0</v>
      </c>
      <c r="P65" s="45">
        <f t="shared" si="36"/>
        <v>0</v>
      </c>
      <c r="Q65" s="44"/>
      <c r="R65" s="40">
        <f t="shared" si="44"/>
        <v>0</v>
      </c>
      <c r="S65" s="45">
        <f t="shared" si="45"/>
        <v>0</v>
      </c>
      <c r="T65" s="82">
        <f t="shared" si="37"/>
        <v>0</v>
      </c>
      <c r="U65" s="87"/>
      <c r="V65" s="89"/>
      <c r="W65" s="90">
        <f t="shared" si="38"/>
        <v>0</v>
      </c>
      <c r="X65" s="117"/>
      <c r="Y65" s="90">
        <f t="shared" si="39"/>
        <v>0</v>
      </c>
      <c r="Z65" s="120"/>
      <c r="AA65" s="90">
        <f t="shared" si="40"/>
        <v>0</v>
      </c>
      <c r="AB65" s="123"/>
      <c r="AC65" s="90">
        <f t="shared" si="41"/>
        <v>0</v>
      </c>
      <c r="AD65" s="125">
        <f t="shared" si="42"/>
        <v>0</v>
      </c>
      <c r="AE65" s="128">
        <f t="shared" si="43"/>
        <v>0</v>
      </c>
    </row>
    <row r="66" spans="2:31" x14ac:dyDescent="0.25">
      <c r="B66" s="96"/>
      <c r="C66" s="98">
        <f t="shared" si="32"/>
        <v>0</v>
      </c>
      <c r="D66" s="72"/>
      <c r="E66" s="72"/>
      <c r="F66" s="73"/>
      <c r="G66" s="74">
        <f t="shared" si="33"/>
        <v>0</v>
      </c>
      <c r="H66" s="76" t="s">
        <v>7</v>
      </c>
      <c r="I66" s="61"/>
      <c r="J66" s="62">
        <f t="shared" si="46"/>
        <v>0</v>
      </c>
      <c r="K66" s="53"/>
      <c r="L66" s="41"/>
      <c r="M66" s="54"/>
      <c r="N66" s="33">
        <f t="shared" si="34"/>
        <v>0</v>
      </c>
      <c r="O66" s="33">
        <f t="shared" si="35"/>
        <v>0</v>
      </c>
      <c r="P66" s="47">
        <f t="shared" si="36"/>
        <v>0</v>
      </c>
      <c r="Q66" s="46"/>
      <c r="R66" s="33">
        <f t="shared" si="44"/>
        <v>0</v>
      </c>
      <c r="S66" s="47">
        <f t="shared" si="45"/>
        <v>0</v>
      </c>
      <c r="T66" s="83">
        <f t="shared" si="37"/>
        <v>0</v>
      </c>
      <c r="U66" s="87"/>
      <c r="V66" s="46"/>
      <c r="W66" s="113">
        <f t="shared" si="38"/>
        <v>0</v>
      </c>
      <c r="X66" s="118"/>
      <c r="Y66" s="113">
        <f t="shared" si="39"/>
        <v>0</v>
      </c>
      <c r="Z66" s="121"/>
      <c r="AA66" s="113">
        <f t="shared" si="40"/>
        <v>0</v>
      </c>
      <c r="AB66" s="53"/>
      <c r="AC66" s="113">
        <f t="shared" si="41"/>
        <v>0</v>
      </c>
      <c r="AD66" s="126">
        <f t="shared" si="42"/>
        <v>0</v>
      </c>
      <c r="AE66" s="129">
        <f t="shared" si="43"/>
        <v>0</v>
      </c>
    </row>
    <row r="67" spans="2:31" x14ac:dyDescent="0.25">
      <c r="B67" s="95"/>
      <c r="C67" s="94">
        <f t="shared" si="32"/>
        <v>0</v>
      </c>
      <c r="D67" s="68"/>
      <c r="E67" s="68"/>
      <c r="F67" s="69"/>
      <c r="G67" s="70">
        <f t="shared" si="33"/>
        <v>0</v>
      </c>
      <c r="H67" s="77" t="s">
        <v>7</v>
      </c>
      <c r="I67" s="59"/>
      <c r="J67" s="60">
        <f t="shared" si="46"/>
        <v>0</v>
      </c>
      <c r="K67" s="51"/>
      <c r="L67" s="39"/>
      <c r="M67" s="52"/>
      <c r="N67" s="40">
        <f t="shared" si="34"/>
        <v>0</v>
      </c>
      <c r="O67" s="40">
        <f t="shared" si="35"/>
        <v>0</v>
      </c>
      <c r="P67" s="45">
        <f t="shared" si="36"/>
        <v>0</v>
      </c>
      <c r="Q67" s="44"/>
      <c r="R67" s="40">
        <f t="shared" si="44"/>
        <v>0</v>
      </c>
      <c r="S67" s="45">
        <f t="shared" si="45"/>
        <v>0</v>
      </c>
      <c r="T67" s="82">
        <f t="shared" si="37"/>
        <v>0</v>
      </c>
      <c r="U67" s="87"/>
      <c r="V67" s="89"/>
      <c r="W67" s="90">
        <f t="shared" si="38"/>
        <v>0</v>
      </c>
      <c r="X67" s="117"/>
      <c r="Y67" s="90">
        <f t="shared" si="39"/>
        <v>0</v>
      </c>
      <c r="Z67" s="120"/>
      <c r="AA67" s="90">
        <f t="shared" si="40"/>
        <v>0</v>
      </c>
      <c r="AB67" s="123"/>
      <c r="AC67" s="90">
        <f t="shared" si="41"/>
        <v>0</v>
      </c>
      <c r="AD67" s="125">
        <f t="shared" si="42"/>
        <v>0</v>
      </c>
      <c r="AE67" s="128">
        <f t="shared" si="43"/>
        <v>0</v>
      </c>
    </row>
    <row r="68" spans="2:31" ht="15.75" thickBot="1" x14ac:dyDescent="0.3">
      <c r="B68" s="97"/>
      <c r="C68" s="99">
        <f>IF(H68="Fixed price",J68,T68-AE68)</f>
        <v>0</v>
      </c>
      <c r="D68" s="21"/>
      <c r="E68" s="21"/>
      <c r="F68" s="27"/>
      <c r="G68" s="78">
        <f t="shared" si="33"/>
        <v>0</v>
      </c>
      <c r="H68" s="79" t="s">
        <v>7</v>
      </c>
      <c r="I68" s="63"/>
      <c r="J68" s="64">
        <f t="shared" si="46"/>
        <v>0</v>
      </c>
      <c r="K68" s="55"/>
      <c r="L68" s="23"/>
      <c r="M68" s="56"/>
      <c r="N68" s="24">
        <f t="shared" si="34"/>
        <v>0</v>
      </c>
      <c r="O68" s="24">
        <f t="shared" si="35"/>
        <v>0</v>
      </c>
      <c r="P68" s="49">
        <f t="shared" si="36"/>
        <v>0</v>
      </c>
      <c r="Q68" s="48"/>
      <c r="R68" s="24">
        <f t="shared" si="44"/>
        <v>0</v>
      </c>
      <c r="S68" s="49">
        <f t="shared" si="45"/>
        <v>0</v>
      </c>
      <c r="T68" s="84">
        <f t="shared" si="37"/>
        <v>0</v>
      </c>
      <c r="U68" s="87"/>
      <c r="V68" s="48"/>
      <c r="W68" s="114">
        <f t="shared" si="38"/>
        <v>0</v>
      </c>
      <c r="X68" s="119"/>
      <c r="Y68" s="114">
        <f t="shared" si="39"/>
        <v>0</v>
      </c>
      <c r="Z68" s="122"/>
      <c r="AA68" s="114">
        <f t="shared" si="40"/>
        <v>0</v>
      </c>
      <c r="AB68" s="55"/>
      <c r="AC68" s="114">
        <f t="shared" si="41"/>
        <v>0</v>
      </c>
      <c r="AD68" s="127">
        <f t="shared" si="42"/>
        <v>0</v>
      </c>
      <c r="AE68" s="130">
        <f t="shared" si="43"/>
        <v>0</v>
      </c>
    </row>
    <row r="69" spans="2:31" x14ac:dyDescent="0.25">
      <c r="B69" s="85" t="s">
        <v>42</v>
      </c>
      <c r="C69" s="93">
        <f>SUM(C53:C68)</f>
        <v>21230000</v>
      </c>
      <c r="D69" s="8"/>
      <c r="E69" s="8"/>
      <c r="F69" s="11"/>
      <c r="G69" s="37"/>
      <c r="H69" s="5"/>
      <c r="I69" s="5"/>
      <c r="J69" s="5"/>
      <c r="K69" s="9"/>
      <c r="L69" s="6"/>
      <c r="M69" s="6"/>
      <c r="N69" s="6"/>
      <c r="O69" s="6"/>
      <c r="P69" s="6"/>
      <c r="Q69" s="6"/>
      <c r="R69" s="6"/>
      <c r="S69" s="6"/>
      <c r="T69" s="7">
        <f>SUM(T53:T68)</f>
        <v>37010000</v>
      </c>
      <c r="U69" s="7"/>
    </row>
    <row r="70" spans="2:31" x14ac:dyDescent="0.25"/>
    <row r="71" spans="2:31" ht="15.75" thickBot="1" x14ac:dyDescent="0.3">
      <c r="B71" s="29" t="s">
        <v>46</v>
      </c>
      <c r="C71" s="106" t="str">
        <f>'Ground exploitation'!AB2</f>
        <v>[ fill in ]</v>
      </c>
      <c r="D71" s="34"/>
      <c r="E71" s="34"/>
      <c r="F71" s="34"/>
      <c r="G71" s="34"/>
      <c r="H71" s="34"/>
      <c r="I71" s="34"/>
      <c r="J71" s="34"/>
      <c r="K71" s="34"/>
      <c r="L71" s="34"/>
      <c r="M71" s="32"/>
      <c r="N71" s="32"/>
      <c r="O71" s="32"/>
      <c r="P71" s="32"/>
      <c r="Q71" s="32"/>
      <c r="R71" s="32"/>
      <c r="S71" s="32"/>
      <c r="T71" s="32"/>
      <c r="U71" s="32"/>
    </row>
    <row r="72" spans="2:31" ht="19.5" thickBot="1" x14ac:dyDescent="0.35">
      <c r="B72" s="104" t="s">
        <v>61</v>
      </c>
      <c r="C72" s="105" t="s">
        <v>86</v>
      </c>
      <c r="D72" s="65" t="s">
        <v>51</v>
      </c>
      <c r="E72" s="65" t="s">
        <v>64</v>
      </c>
      <c r="F72" s="65" t="s">
        <v>59</v>
      </c>
      <c r="G72" s="65" t="s">
        <v>65</v>
      </c>
      <c r="H72" s="57" t="s">
        <v>52</v>
      </c>
      <c r="I72" s="281" t="s">
        <v>99</v>
      </c>
      <c r="J72" s="282"/>
      <c r="K72" s="283" t="s">
        <v>53</v>
      </c>
      <c r="L72" s="284"/>
      <c r="M72" s="284"/>
      <c r="N72" s="284"/>
      <c r="O72" s="284"/>
      <c r="P72" s="285"/>
      <c r="Q72" s="278" t="s">
        <v>57</v>
      </c>
      <c r="R72" s="279"/>
      <c r="S72" s="280"/>
      <c r="T72" s="80"/>
      <c r="U72" s="86"/>
      <c r="V72" s="278" t="s">
        <v>73</v>
      </c>
      <c r="W72" s="279"/>
      <c r="X72" s="279"/>
      <c r="Y72" s="279"/>
      <c r="Z72" s="279"/>
      <c r="AA72" s="279"/>
      <c r="AB72" s="279"/>
      <c r="AC72" s="279"/>
      <c r="AD72" s="279"/>
      <c r="AE72" s="280"/>
    </row>
    <row r="73" spans="2:31" ht="18.75" x14ac:dyDescent="0.3">
      <c r="B73" s="66"/>
      <c r="C73" s="92"/>
      <c r="D73" s="35"/>
      <c r="E73" s="35"/>
      <c r="F73" s="35"/>
      <c r="G73" s="35"/>
      <c r="H73" s="67"/>
      <c r="I73" s="58"/>
      <c r="J73" s="43" t="s">
        <v>72</v>
      </c>
      <c r="K73" s="50" t="s">
        <v>54</v>
      </c>
      <c r="L73" s="36" t="s">
        <v>55</v>
      </c>
      <c r="M73" s="36" t="s">
        <v>36</v>
      </c>
      <c r="N73" s="36" t="s">
        <v>56</v>
      </c>
      <c r="O73" s="36" t="s">
        <v>71</v>
      </c>
      <c r="P73" s="43" t="s">
        <v>72</v>
      </c>
      <c r="Q73" s="42" t="s">
        <v>58</v>
      </c>
      <c r="R73" s="36" t="s">
        <v>71</v>
      </c>
      <c r="S73" s="43" t="s">
        <v>72</v>
      </c>
      <c r="T73" s="81" t="s">
        <v>60</v>
      </c>
      <c r="U73" s="86"/>
      <c r="V73" s="115" t="s">
        <v>74</v>
      </c>
      <c r="W73" s="116" t="s">
        <v>75</v>
      </c>
      <c r="X73" s="286" t="s">
        <v>76</v>
      </c>
      <c r="Y73" s="287"/>
      <c r="Z73" s="286" t="s">
        <v>77</v>
      </c>
      <c r="AA73" s="287"/>
      <c r="AB73" s="286" t="s">
        <v>78</v>
      </c>
      <c r="AC73" s="287"/>
      <c r="AD73" s="124" t="s">
        <v>79</v>
      </c>
      <c r="AE73" s="43" t="s">
        <v>80</v>
      </c>
    </row>
    <row r="74" spans="2:31" x14ac:dyDescent="0.25">
      <c r="B74" s="95" t="s">
        <v>98</v>
      </c>
      <c r="C74" s="94">
        <f>IF(H74="Fixed price",J74,T74-AE74)</f>
        <v>2200000</v>
      </c>
      <c r="D74" s="68">
        <v>100</v>
      </c>
      <c r="E74" s="68"/>
      <c r="F74" s="69"/>
      <c r="G74" s="70">
        <f>F74*E74</f>
        <v>0</v>
      </c>
      <c r="H74" s="77" t="s">
        <v>68</v>
      </c>
      <c r="I74" s="59">
        <v>22000</v>
      </c>
      <c r="J74" s="60">
        <f t="shared" ref="J74:J75" si="47">I74*D74</f>
        <v>2200000</v>
      </c>
      <c r="K74" s="51"/>
      <c r="L74" s="39"/>
      <c r="M74" s="52"/>
      <c r="N74" s="40">
        <f>L74*12</f>
        <v>0</v>
      </c>
      <c r="O74" s="40">
        <f>IFERROR(N74/K74,0)</f>
        <v>0</v>
      </c>
      <c r="P74" s="45">
        <f>IFERROR(O74*D74,0)</f>
        <v>0</v>
      </c>
      <c r="Q74" s="44"/>
      <c r="R74" s="40">
        <f>Q74*G74</f>
        <v>0</v>
      </c>
      <c r="S74" s="45">
        <f>R74*D74</f>
        <v>0</v>
      </c>
      <c r="T74" s="82">
        <f>MAX(J74,P74,S74)</f>
        <v>2200000</v>
      </c>
      <c r="U74" s="87"/>
      <c r="V74" s="89"/>
      <c r="W74" s="90">
        <f>V74*E74</f>
        <v>0</v>
      </c>
      <c r="X74" s="117"/>
      <c r="Y74" s="90">
        <f>X74*W74</f>
        <v>0</v>
      </c>
      <c r="Z74" s="117"/>
      <c r="AA74" s="90">
        <f>Z74*(Y74+W74)</f>
        <v>0</v>
      </c>
      <c r="AB74" s="123"/>
      <c r="AC74" s="90">
        <f>IFERROR(AB74*(T74/D74),0)</f>
        <v>0</v>
      </c>
      <c r="AD74" s="125">
        <f>W74+Y74+AA74+AC74</f>
        <v>0</v>
      </c>
      <c r="AE74" s="128">
        <f>AD74*D74</f>
        <v>0</v>
      </c>
    </row>
    <row r="75" spans="2:31" x14ac:dyDescent="0.25">
      <c r="B75" s="96"/>
      <c r="C75" s="98">
        <f t="shared" ref="C75:C88" si="48">IF(H75="Fixed price",J75,T75-AE75)</f>
        <v>0</v>
      </c>
      <c r="D75" s="72"/>
      <c r="E75" s="72"/>
      <c r="F75" s="73"/>
      <c r="G75" s="74">
        <f t="shared" ref="G75:G89" si="49">F75*E75</f>
        <v>0</v>
      </c>
      <c r="H75" s="76" t="s">
        <v>7</v>
      </c>
      <c r="I75" s="61"/>
      <c r="J75" s="62">
        <f t="shared" si="47"/>
        <v>0</v>
      </c>
      <c r="K75" s="53"/>
      <c r="L75" s="41"/>
      <c r="M75" s="54"/>
      <c r="N75" s="33">
        <f t="shared" ref="N75:N89" si="50">L75*12</f>
        <v>0</v>
      </c>
      <c r="O75" s="33">
        <f t="shared" ref="O75:O89" si="51">IFERROR(N75/K75,0)</f>
        <v>0</v>
      </c>
      <c r="P75" s="47">
        <f t="shared" ref="P75:P89" si="52">IFERROR(O75*D75,0)</f>
        <v>0</v>
      </c>
      <c r="Q75" s="46"/>
      <c r="R75" s="33">
        <f>Q75*G75</f>
        <v>0</v>
      </c>
      <c r="S75" s="47">
        <f>R75*D75</f>
        <v>0</v>
      </c>
      <c r="T75" s="83">
        <f t="shared" ref="T75:T89" si="53">MAX(J75,P75,S75)</f>
        <v>0</v>
      </c>
      <c r="U75" s="87"/>
      <c r="V75" s="46"/>
      <c r="W75" s="113">
        <f t="shared" ref="W75:W89" si="54">V75*E75</f>
        <v>0</v>
      </c>
      <c r="X75" s="118"/>
      <c r="Y75" s="113">
        <f t="shared" ref="Y75:Y89" si="55">X75*W75</f>
        <v>0</v>
      </c>
      <c r="Z75" s="118"/>
      <c r="AA75" s="113">
        <f t="shared" ref="AA75:AA89" si="56">Z75*(Y75+W75)</f>
        <v>0</v>
      </c>
      <c r="AB75" s="53"/>
      <c r="AC75" s="113">
        <f t="shared" ref="AC75:AC89" si="57">IFERROR(AB75*(T75/D75),0)</f>
        <v>0</v>
      </c>
      <c r="AD75" s="126">
        <f t="shared" ref="AD75:AD89" si="58">W75+Y75+AA75+AC75</f>
        <v>0</v>
      </c>
      <c r="AE75" s="129">
        <f t="shared" ref="AE75:AE89" si="59">AD75*D75</f>
        <v>0</v>
      </c>
    </row>
    <row r="76" spans="2:31" x14ac:dyDescent="0.25">
      <c r="B76" s="95"/>
      <c r="C76" s="94">
        <f t="shared" si="48"/>
        <v>0</v>
      </c>
      <c r="D76" s="68"/>
      <c r="E76" s="68"/>
      <c r="F76" s="69"/>
      <c r="G76" s="70">
        <f t="shared" si="49"/>
        <v>0</v>
      </c>
      <c r="H76" s="77" t="s">
        <v>7</v>
      </c>
      <c r="I76" s="59"/>
      <c r="J76" s="60">
        <f>I76*D76</f>
        <v>0</v>
      </c>
      <c r="K76" s="51"/>
      <c r="L76" s="39"/>
      <c r="M76" s="52"/>
      <c r="N76" s="40">
        <f t="shared" si="50"/>
        <v>0</v>
      </c>
      <c r="O76" s="40">
        <f t="shared" si="51"/>
        <v>0</v>
      </c>
      <c r="P76" s="45">
        <f t="shared" si="52"/>
        <v>0</v>
      </c>
      <c r="Q76" s="44"/>
      <c r="R76" s="40">
        <f t="shared" ref="R76:R89" si="60">Q76*G76</f>
        <v>0</v>
      </c>
      <c r="S76" s="45">
        <f t="shared" ref="S76:S89" si="61">R76*D76</f>
        <v>0</v>
      </c>
      <c r="T76" s="82">
        <f t="shared" si="53"/>
        <v>0</v>
      </c>
      <c r="U76" s="87"/>
      <c r="V76" s="89"/>
      <c r="W76" s="90">
        <f t="shared" si="54"/>
        <v>0</v>
      </c>
      <c r="X76" s="117"/>
      <c r="Y76" s="90">
        <f t="shared" si="55"/>
        <v>0</v>
      </c>
      <c r="Z76" s="120"/>
      <c r="AA76" s="90">
        <f t="shared" si="56"/>
        <v>0</v>
      </c>
      <c r="AB76" s="123"/>
      <c r="AC76" s="90">
        <f t="shared" si="57"/>
        <v>0</v>
      </c>
      <c r="AD76" s="125">
        <f t="shared" si="58"/>
        <v>0</v>
      </c>
      <c r="AE76" s="128">
        <f t="shared" si="59"/>
        <v>0</v>
      </c>
    </row>
    <row r="77" spans="2:31" x14ac:dyDescent="0.25">
      <c r="B77" s="96"/>
      <c r="C77" s="98">
        <f t="shared" si="48"/>
        <v>0</v>
      </c>
      <c r="D77" s="72"/>
      <c r="E77" s="72"/>
      <c r="F77" s="73"/>
      <c r="G77" s="74">
        <f t="shared" si="49"/>
        <v>0</v>
      </c>
      <c r="H77" s="76" t="s">
        <v>7</v>
      </c>
      <c r="I77" s="61"/>
      <c r="J77" s="62">
        <f t="shared" ref="J77:J89" si="62">I77*D77</f>
        <v>0</v>
      </c>
      <c r="K77" s="53"/>
      <c r="L77" s="41"/>
      <c r="M77" s="54"/>
      <c r="N77" s="33">
        <f t="shared" si="50"/>
        <v>0</v>
      </c>
      <c r="O77" s="33">
        <f t="shared" si="51"/>
        <v>0</v>
      </c>
      <c r="P77" s="47">
        <f t="shared" si="52"/>
        <v>0</v>
      </c>
      <c r="Q77" s="46"/>
      <c r="R77" s="33">
        <f t="shared" si="60"/>
        <v>0</v>
      </c>
      <c r="S77" s="47">
        <f t="shared" si="61"/>
        <v>0</v>
      </c>
      <c r="T77" s="83">
        <f t="shared" si="53"/>
        <v>0</v>
      </c>
      <c r="U77" s="87"/>
      <c r="V77" s="46"/>
      <c r="W77" s="113">
        <f t="shared" si="54"/>
        <v>0</v>
      </c>
      <c r="X77" s="118"/>
      <c r="Y77" s="113">
        <f t="shared" si="55"/>
        <v>0</v>
      </c>
      <c r="Z77" s="121"/>
      <c r="AA77" s="113">
        <f t="shared" si="56"/>
        <v>0</v>
      </c>
      <c r="AB77" s="53"/>
      <c r="AC77" s="113">
        <f t="shared" si="57"/>
        <v>0</v>
      </c>
      <c r="AD77" s="126">
        <f t="shared" si="58"/>
        <v>0</v>
      </c>
      <c r="AE77" s="129">
        <f t="shared" si="59"/>
        <v>0</v>
      </c>
    </row>
    <row r="78" spans="2:31" x14ac:dyDescent="0.25">
      <c r="B78" s="95"/>
      <c r="C78" s="94">
        <f t="shared" si="48"/>
        <v>0</v>
      </c>
      <c r="D78" s="68"/>
      <c r="E78" s="68"/>
      <c r="F78" s="69"/>
      <c r="G78" s="70">
        <f t="shared" si="49"/>
        <v>0</v>
      </c>
      <c r="H78" s="77" t="s">
        <v>7</v>
      </c>
      <c r="I78" s="59"/>
      <c r="J78" s="60">
        <f t="shared" si="62"/>
        <v>0</v>
      </c>
      <c r="K78" s="51"/>
      <c r="L78" s="39"/>
      <c r="M78" s="52"/>
      <c r="N78" s="40">
        <f t="shared" si="50"/>
        <v>0</v>
      </c>
      <c r="O78" s="40">
        <f t="shared" si="51"/>
        <v>0</v>
      </c>
      <c r="P78" s="45">
        <f t="shared" si="52"/>
        <v>0</v>
      </c>
      <c r="Q78" s="44"/>
      <c r="R78" s="40">
        <f t="shared" si="60"/>
        <v>0</v>
      </c>
      <c r="S78" s="45">
        <f t="shared" si="61"/>
        <v>0</v>
      </c>
      <c r="T78" s="82">
        <f t="shared" si="53"/>
        <v>0</v>
      </c>
      <c r="U78" s="87"/>
      <c r="V78" s="89"/>
      <c r="W78" s="90">
        <f t="shared" si="54"/>
        <v>0</v>
      </c>
      <c r="X78" s="117"/>
      <c r="Y78" s="90">
        <f t="shared" si="55"/>
        <v>0</v>
      </c>
      <c r="Z78" s="120"/>
      <c r="AA78" s="90">
        <f t="shared" si="56"/>
        <v>0</v>
      </c>
      <c r="AB78" s="123"/>
      <c r="AC78" s="90">
        <f t="shared" si="57"/>
        <v>0</v>
      </c>
      <c r="AD78" s="125">
        <f t="shared" si="58"/>
        <v>0</v>
      </c>
      <c r="AE78" s="128">
        <f t="shared" si="59"/>
        <v>0</v>
      </c>
    </row>
    <row r="79" spans="2:31" x14ac:dyDescent="0.25">
      <c r="B79" s="96"/>
      <c r="C79" s="98">
        <f t="shared" si="48"/>
        <v>0</v>
      </c>
      <c r="D79" s="72"/>
      <c r="E79" s="72"/>
      <c r="F79" s="73"/>
      <c r="G79" s="74">
        <f t="shared" si="49"/>
        <v>0</v>
      </c>
      <c r="H79" s="76" t="s">
        <v>7</v>
      </c>
      <c r="I79" s="61"/>
      <c r="J79" s="62">
        <f t="shared" si="62"/>
        <v>0</v>
      </c>
      <c r="K79" s="53"/>
      <c r="L79" s="41"/>
      <c r="M79" s="54"/>
      <c r="N79" s="33">
        <f t="shared" si="50"/>
        <v>0</v>
      </c>
      <c r="O79" s="33">
        <f t="shared" si="51"/>
        <v>0</v>
      </c>
      <c r="P79" s="47">
        <f t="shared" si="52"/>
        <v>0</v>
      </c>
      <c r="Q79" s="46"/>
      <c r="R79" s="33">
        <f t="shared" si="60"/>
        <v>0</v>
      </c>
      <c r="S79" s="47">
        <f t="shared" si="61"/>
        <v>0</v>
      </c>
      <c r="T79" s="83">
        <f t="shared" si="53"/>
        <v>0</v>
      </c>
      <c r="U79" s="87"/>
      <c r="V79" s="46"/>
      <c r="W79" s="113">
        <f t="shared" si="54"/>
        <v>0</v>
      </c>
      <c r="X79" s="118"/>
      <c r="Y79" s="113">
        <f t="shared" si="55"/>
        <v>0</v>
      </c>
      <c r="Z79" s="121"/>
      <c r="AA79" s="113">
        <f t="shared" si="56"/>
        <v>0</v>
      </c>
      <c r="AB79" s="53"/>
      <c r="AC79" s="113">
        <f t="shared" si="57"/>
        <v>0</v>
      </c>
      <c r="AD79" s="126">
        <f t="shared" si="58"/>
        <v>0</v>
      </c>
      <c r="AE79" s="129">
        <f t="shared" si="59"/>
        <v>0</v>
      </c>
    </row>
    <row r="80" spans="2:31" x14ac:dyDescent="0.25">
      <c r="B80" s="95"/>
      <c r="C80" s="94">
        <f t="shared" si="48"/>
        <v>0</v>
      </c>
      <c r="D80" s="68"/>
      <c r="E80" s="68"/>
      <c r="F80" s="69"/>
      <c r="G80" s="70">
        <f t="shared" si="49"/>
        <v>0</v>
      </c>
      <c r="H80" s="77" t="s">
        <v>7</v>
      </c>
      <c r="I80" s="59"/>
      <c r="J80" s="60">
        <f t="shared" si="62"/>
        <v>0</v>
      </c>
      <c r="K80" s="51"/>
      <c r="L80" s="39"/>
      <c r="M80" s="52"/>
      <c r="N80" s="40">
        <f t="shared" si="50"/>
        <v>0</v>
      </c>
      <c r="O80" s="40">
        <f t="shared" si="51"/>
        <v>0</v>
      </c>
      <c r="P80" s="45">
        <f t="shared" si="52"/>
        <v>0</v>
      </c>
      <c r="Q80" s="44"/>
      <c r="R80" s="40">
        <f t="shared" si="60"/>
        <v>0</v>
      </c>
      <c r="S80" s="45">
        <f t="shared" si="61"/>
        <v>0</v>
      </c>
      <c r="T80" s="82">
        <f t="shared" si="53"/>
        <v>0</v>
      </c>
      <c r="U80" s="87"/>
      <c r="V80" s="89"/>
      <c r="W80" s="90">
        <f t="shared" si="54"/>
        <v>0</v>
      </c>
      <c r="X80" s="117"/>
      <c r="Y80" s="90">
        <f t="shared" si="55"/>
        <v>0</v>
      </c>
      <c r="Z80" s="120"/>
      <c r="AA80" s="90">
        <f t="shared" si="56"/>
        <v>0</v>
      </c>
      <c r="AB80" s="123"/>
      <c r="AC80" s="90">
        <f t="shared" si="57"/>
        <v>0</v>
      </c>
      <c r="AD80" s="125">
        <f t="shared" si="58"/>
        <v>0</v>
      </c>
      <c r="AE80" s="128">
        <f t="shared" si="59"/>
        <v>0</v>
      </c>
    </row>
    <row r="81" spans="2:31" x14ac:dyDescent="0.25">
      <c r="B81" s="96"/>
      <c r="C81" s="98">
        <f t="shared" si="48"/>
        <v>0</v>
      </c>
      <c r="D81" s="72"/>
      <c r="E81" s="72"/>
      <c r="F81" s="73"/>
      <c r="G81" s="74">
        <f t="shared" si="49"/>
        <v>0</v>
      </c>
      <c r="H81" s="76" t="s">
        <v>7</v>
      </c>
      <c r="I81" s="61"/>
      <c r="J81" s="62">
        <f t="shared" si="62"/>
        <v>0</v>
      </c>
      <c r="K81" s="53"/>
      <c r="L81" s="41"/>
      <c r="M81" s="54"/>
      <c r="N81" s="33">
        <f t="shared" si="50"/>
        <v>0</v>
      </c>
      <c r="O81" s="33">
        <f t="shared" si="51"/>
        <v>0</v>
      </c>
      <c r="P81" s="47">
        <f t="shared" si="52"/>
        <v>0</v>
      </c>
      <c r="Q81" s="46"/>
      <c r="R81" s="33">
        <f t="shared" si="60"/>
        <v>0</v>
      </c>
      <c r="S81" s="47">
        <f t="shared" si="61"/>
        <v>0</v>
      </c>
      <c r="T81" s="83">
        <f t="shared" si="53"/>
        <v>0</v>
      </c>
      <c r="U81" s="87"/>
      <c r="V81" s="46"/>
      <c r="W81" s="113">
        <f t="shared" si="54"/>
        <v>0</v>
      </c>
      <c r="X81" s="118"/>
      <c r="Y81" s="113">
        <f t="shared" si="55"/>
        <v>0</v>
      </c>
      <c r="Z81" s="121"/>
      <c r="AA81" s="113">
        <f t="shared" si="56"/>
        <v>0</v>
      </c>
      <c r="AB81" s="53"/>
      <c r="AC81" s="113">
        <f t="shared" si="57"/>
        <v>0</v>
      </c>
      <c r="AD81" s="126">
        <f t="shared" si="58"/>
        <v>0</v>
      </c>
      <c r="AE81" s="129">
        <f t="shared" si="59"/>
        <v>0</v>
      </c>
    </row>
    <row r="82" spans="2:31" x14ac:dyDescent="0.25">
      <c r="B82" s="95"/>
      <c r="C82" s="94">
        <f t="shared" si="48"/>
        <v>0</v>
      </c>
      <c r="D82" s="68"/>
      <c r="E82" s="68"/>
      <c r="F82" s="69"/>
      <c r="G82" s="70">
        <f t="shared" si="49"/>
        <v>0</v>
      </c>
      <c r="H82" s="77" t="s">
        <v>7</v>
      </c>
      <c r="I82" s="59"/>
      <c r="J82" s="60">
        <f t="shared" si="62"/>
        <v>0</v>
      </c>
      <c r="K82" s="51"/>
      <c r="L82" s="39"/>
      <c r="M82" s="52"/>
      <c r="N82" s="40">
        <f t="shared" si="50"/>
        <v>0</v>
      </c>
      <c r="O82" s="40">
        <f t="shared" si="51"/>
        <v>0</v>
      </c>
      <c r="P82" s="45">
        <f t="shared" si="52"/>
        <v>0</v>
      </c>
      <c r="Q82" s="44"/>
      <c r="R82" s="40">
        <f t="shared" si="60"/>
        <v>0</v>
      </c>
      <c r="S82" s="45">
        <f t="shared" si="61"/>
        <v>0</v>
      </c>
      <c r="T82" s="82">
        <f t="shared" si="53"/>
        <v>0</v>
      </c>
      <c r="U82" s="87"/>
      <c r="V82" s="89"/>
      <c r="W82" s="90">
        <f t="shared" si="54"/>
        <v>0</v>
      </c>
      <c r="X82" s="117"/>
      <c r="Y82" s="90">
        <f t="shared" si="55"/>
        <v>0</v>
      </c>
      <c r="Z82" s="120"/>
      <c r="AA82" s="90">
        <f t="shared" si="56"/>
        <v>0</v>
      </c>
      <c r="AB82" s="123"/>
      <c r="AC82" s="90">
        <f t="shared" si="57"/>
        <v>0</v>
      </c>
      <c r="AD82" s="125">
        <f t="shared" si="58"/>
        <v>0</v>
      </c>
      <c r="AE82" s="128">
        <f t="shared" si="59"/>
        <v>0</v>
      </c>
    </row>
    <row r="83" spans="2:31" x14ac:dyDescent="0.25">
      <c r="B83" s="96"/>
      <c r="C83" s="98">
        <f t="shared" si="48"/>
        <v>0</v>
      </c>
      <c r="D83" s="72"/>
      <c r="E83" s="72"/>
      <c r="F83" s="73"/>
      <c r="G83" s="74">
        <f t="shared" si="49"/>
        <v>0</v>
      </c>
      <c r="H83" s="76" t="s">
        <v>7</v>
      </c>
      <c r="I83" s="61"/>
      <c r="J83" s="62">
        <f t="shared" si="62"/>
        <v>0</v>
      </c>
      <c r="K83" s="53"/>
      <c r="L83" s="41"/>
      <c r="M83" s="54"/>
      <c r="N83" s="33">
        <f t="shared" si="50"/>
        <v>0</v>
      </c>
      <c r="O83" s="33">
        <f t="shared" si="51"/>
        <v>0</v>
      </c>
      <c r="P83" s="47">
        <f t="shared" si="52"/>
        <v>0</v>
      </c>
      <c r="Q83" s="46"/>
      <c r="R83" s="33">
        <f t="shared" si="60"/>
        <v>0</v>
      </c>
      <c r="S83" s="47">
        <f t="shared" si="61"/>
        <v>0</v>
      </c>
      <c r="T83" s="83">
        <f t="shared" si="53"/>
        <v>0</v>
      </c>
      <c r="U83" s="87"/>
      <c r="V83" s="46"/>
      <c r="W83" s="113">
        <f t="shared" si="54"/>
        <v>0</v>
      </c>
      <c r="X83" s="118"/>
      <c r="Y83" s="113">
        <f t="shared" si="55"/>
        <v>0</v>
      </c>
      <c r="Z83" s="121"/>
      <c r="AA83" s="113">
        <f t="shared" si="56"/>
        <v>0</v>
      </c>
      <c r="AB83" s="53"/>
      <c r="AC83" s="113">
        <f t="shared" si="57"/>
        <v>0</v>
      </c>
      <c r="AD83" s="126">
        <f t="shared" si="58"/>
        <v>0</v>
      </c>
      <c r="AE83" s="129">
        <f t="shared" si="59"/>
        <v>0</v>
      </c>
    </row>
    <row r="84" spans="2:31" x14ac:dyDescent="0.25">
      <c r="B84" s="95"/>
      <c r="C84" s="94">
        <f t="shared" si="48"/>
        <v>0</v>
      </c>
      <c r="D84" s="68"/>
      <c r="E84" s="68"/>
      <c r="F84" s="69"/>
      <c r="G84" s="70">
        <f t="shared" si="49"/>
        <v>0</v>
      </c>
      <c r="H84" s="77" t="s">
        <v>7</v>
      </c>
      <c r="I84" s="59"/>
      <c r="J84" s="60">
        <f t="shared" si="62"/>
        <v>0</v>
      </c>
      <c r="K84" s="51"/>
      <c r="L84" s="39"/>
      <c r="M84" s="52"/>
      <c r="N84" s="40">
        <f t="shared" si="50"/>
        <v>0</v>
      </c>
      <c r="O84" s="40">
        <f t="shared" si="51"/>
        <v>0</v>
      </c>
      <c r="P84" s="45">
        <f t="shared" si="52"/>
        <v>0</v>
      </c>
      <c r="Q84" s="44"/>
      <c r="R84" s="40">
        <f t="shared" si="60"/>
        <v>0</v>
      </c>
      <c r="S84" s="45">
        <f t="shared" si="61"/>
        <v>0</v>
      </c>
      <c r="T84" s="82">
        <f t="shared" si="53"/>
        <v>0</v>
      </c>
      <c r="U84" s="87"/>
      <c r="V84" s="89"/>
      <c r="W84" s="90">
        <f t="shared" si="54"/>
        <v>0</v>
      </c>
      <c r="X84" s="117"/>
      <c r="Y84" s="90">
        <f t="shared" si="55"/>
        <v>0</v>
      </c>
      <c r="Z84" s="120"/>
      <c r="AA84" s="90">
        <f t="shared" si="56"/>
        <v>0</v>
      </c>
      <c r="AB84" s="123"/>
      <c r="AC84" s="90">
        <f t="shared" si="57"/>
        <v>0</v>
      </c>
      <c r="AD84" s="125">
        <f t="shared" si="58"/>
        <v>0</v>
      </c>
      <c r="AE84" s="128">
        <f t="shared" si="59"/>
        <v>0</v>
      </c>
    </row>
    <row r="85" spans="2:31" x14ac:dyDescent="0.25">
      <c r="B85" s="96"/>
      <c r="C85" s="98">
        <f t="shared" si="48"/>
        <v>0</v>
      </c>
      <c r="D85" s="72"/>
      <c r="E85" s="72"/>
      <c r="F85" s="73"/>
      <c r="G85" s="74">
        <f t="shared" si="49"/>
        <v>0</v>
      </c>
      <c r="H85" s="76" t="s">
        <v>7</v>
      </c>
      <c r="I85" s="61"/>
      <c r="J85" s="62">
        <f t="shared" si="62"/>
        <v>0</v>
      </c>
      <c r="K85" s="53"/>
      <c r="L85" s="41"/>
      <c r="M85" s="54"/>
      <c r="N85" s="33">
        <f t="shared" si="50"/>
        <v>0</v>
      </c>
      <c r="O85" s="33">
        <f t="shared" si="51"/>
        <v>0</v>
      </c>
      <c r="P85" s="47">
        <f t="shared" si="52"/>
        <v>0</v>
      </c>
      <c r="Q85" s="46"/>
      <c r="R85" s="33">
        <f t="shared" si="60"/>
        <v>0</v>
      </c>
      <c r="S85" s="47">
        <f t="shared" si="61"/>
        <v>0</v>
      </c>
      <c r="T85" s="83">
        <f t="shared" si="53"/>
        <v>0</v>
      </c>
      <c r="U85" s="87"/>
      <c r="V85" s="46"/>
      <c r="W85" s="113">
        <f t="shared" si="54"/>
        <v>0</v>
      </c>
      <c r="X85" s="118"/>
      <c r="Y85" s="113">
        <f t="shared" si="55"/>
        <v>0</v>
      </c>
      <c r="Z85" s="121"/>
      <c r="AA85" s="113">
        <f t="shared" si="56"/>
        <v>0</v>
      </c>
      <c r="AB85" s="53"/>
      <c r="AC85" s="113">
        <f t="shared" si="57"/>
        <v>0</v>
      </c>
      <c r="AD85" s="126">
        <f t="shared" si="58"/>
        <v>0</v>
      </c>
      <c r="AE85" s="129">
        <f t="shared" si="59"/>
        <v>0</v>
      </c>
    </row>
    <row r="86" spans="2:31" x14ac:dyDescent="0.25">
      <c r="B86" s="95"/>
      <c r="C86" s="94">
        <f t="shared" si="48"/>
        <v>0</v>
      </c>
      <c r="D86" s="68"/>
      <c r="E86" s="68"/>
      <c r="F86" s="69"/>
      <c r="G86" s="70">
        <f t="shared" si="49"/>
        <v>0</v>
      </c>
      <c r="H86" s="77" t="s">
        <v>7</v>
      </c>
      <c r="I86" s="59"/>
      <c r="J86" s="60">
        <f t="shared" si="62"/>
        <v>0</v>
      </c>
      <c r="K86" s="51"/>
      <c r="L86" s="39"/>
      <c r="M86" s="52"/>
      <c r="N86" s="40">
        <f t="shared" si="50"/>
        <v>0</v>
      </c>
      <c r="O86" s="40">
        <f t="shared" si="51"/>
        <v>0</v>
      </c>
      <c r="P86" s="45">
        <f t="shared" si="52"/>
        <v>0</v>
      </c>
      <c r="Q86" s="44"/>
      <c r="R86" s="40">
        <f t="shared" si="60"/>
        <v>0</v>
      </c>
      <c r="S86" s="45">
        <f t="shared" si="61"/>
        <v>0</v>
      </c>
      <c r="T86" s="82">
        <f t="shared" si="53"/>
        <v>0</v>
      </c>
      <c r="U86" s="87"/>
      <c r="V86" s="89"/>
      <c r="W86" s="90">
        <f t="shared" si="54"/>
        <v>0</v>
      </c>
      <c r="X86" s="117"/>
      <c r="Y86" s="90">
        <f t="shared" si="55"/>
        <v>0</v>
      </c>
      <c r="Z86" s="120"/>
      <c r="AA86" s="90">
        <f t="shared" si="56"/>
        <v>0</v>
      </c>
      <c r="AB86" s="123"/>
      <c r="AC86" s="90">
        <f t="shared" si="57"/>
        <v>0</v>
      </c>
      <c r="AD86" s="125">
        <f t="shared" si="58"/>
        <v>0</v>
      </c>
      <c r="AE86" s="128">
        <f t="shared" si="59"/>
        <v>0</v>
      </c>
    </row>
    <row r="87" spans="2:31" x14ac:dyDescent="0.25">
      <c r="B87" s="96"/>
      <c r="C87" s="98">
        <f t="shared" si="48"/>
        <v>0</v>
      </c>
      <c r="D87" s="72"/>
      <c r="E87" s="72"/>
      <c r="F87" s="73"/>
      <c r="G87" s="74">
        <f t="shared" si="49"/>
        <v>0</v>
      </c>
      <c r="H87" s="76" t="s">
        <v>7</v>
      </c>
      <c r="I87" s="61"/>
      <c r="J87" s="62">
        <f t="shared" si="62"/>
        <v>0</v>
      </c>
      <c r="K87" s="53"/>
      <c r="L87" s="41"/>
      <c r="M87" s="54"/>
      <c r="N87" s="33">
        <f t="shared" si="50"/>
        <v>0</v>
      </c>
      <c r="O87" s="33">
        <f t="shared" si="51"/>
        <v>0</v>
      </c>
      <c r="P87" s="47">
        <f t="shared" si="52"/>
        <v>0</v>
      </c>
      <c r="Q87" s="46"/>
      <c r="R87" s="33">
        <f t="shared" si="60"/>
        <v>0</v>
      </c>
      <c r="S87" s="47">
        <f t="shared" si="61"/>
        <v>0</v>
      </c>
      <c r="T87" s="83">
        <f t="shared" si="53"/>
        <v>0</v>
      </c>
      <c r="U87" s="87"/>
      <c r="V87" s="46"/>
      <c r="W87" s="113">
        <f t="shared" si="54"/>
        <v>0</v>
      </c>
      <c r="X87" s="118"/>
      <c r="Y87" s="113">
        <f t="shared" si="55"/>
        <v>0</v>
      </c>
      <c r="Z87" s="121"/>
      <c r="AA87" s="113">
        <f t="shared" si="56"/>
        <v>0</v>
      </c>
      <c r="AB87" s="53"/>
      <c r="AC87" s="113">
        <f t="shared" si="57"/>
        <v>0</v>
      </c>
      <c r="AD87" s="126">
        <f t="shared" si="58"/>
        <v>0</v>
      </c>
      <c r="AE87" s="129">
        <f t="shared" si="59"/>
        <v>0</v>
      </c>
    </row>
    <row r="88" spans="2:31" x14ac:dyDescent="0.25">
      <c r="B88" s="95"/>
      <c r="C88" s="94">
        <f t="shared" si="48"/>
        <v>0</v>
      </c>
      <c r="D88" s="68"/>
      <c r="E88" s="68"/>
      <c r="F88" s="69"/>
      <c r="G88" s="70">
        <f t="shared" si="49"/>
        <v>0</v>
      </c>
      <c r="H88" s="77" t="s">
        <v>7</v>
      </c>
      <c r="I88" s="59"/>
      <c r="J88" s="60">
        <f t="shared" si="62"/>
        <v>0</v>
      </c>
      <c r="K88" s="51"/>
      <c r="L88" s="39"/>
      <c r="M88" s="52"/>
      <c r="N88" s="40">
        <f t="shared" si="50"/>
        <v>0</v>
      </c>
      <c r="O88" s="40">
        <f t="shared" si="51"/>
        <v>0</v>
      </c>
      <c r="P88" s="45">
        <f t="shared" si="52"/>
        <v>0</v>
      </c>
      <c r="Q88" s="44"/>
      <c r="R88" s="40">
        <f t="shared" si="60"/>
        <v>0</v>
      </c>
      <c r="S88" s="45">
        <f t="shared" si="61"/>
        <v>0</v>
      </c>
      <c r="T88" s="82">
        <f t="shared" si="53"/>
        <v>0</v>
      </c>
      <c r="U88" s="87"/>
      <c r="V88" s="89"/>
      <c r="W88" s="90">
        <f t="shared" si="54"/>
        <v>0</v>
      </c>
      <c r="X88" s="117"/>
      <c r="Y88" s="90">
        <f t="shared" si="55"/>
        <v>0</v>
      </c>
      <c r="Z88" s="120"/>
      <c r="AA88" s="90">
        <f t="shared" si="56"/>
        <v>0</v>
      </c>
      <c r="AB88" s="123"/>
      <c r="AC88" s="90">
        <f t="shared" si="57"/>
        <v>0</v>
      </c>
      <c r="AD88" s="125">
        <f t="shared" si="58"/>
        <v>0</v>
      </c>
      <c r="AE88" s="128">
        <f t="shared" si="59"/>
        <v>0</v>
      </c>
    </row>
    <row r="89" spans="2:31" ht="15.75" thickBot="1" x14ac:dyDescent="0.3">
      <c r="B89" s="97"/>
      <c r="C89" s="99">
        <f>IF(H89="Fixed price",J89,T89-AE89)</f>
        <v>0</v>
      </c>
      <c r="D89" s="21"/>
      <c r="E89" s="21"/>
      <c r="F89" s="27"/>
      <c r="G89" s="78">
        <f t="shared" si="49"/>
        <v>0</v>
      </c>
      <c r="H89" s="79" t="s">
        <v>7</v>
      </c>
      <c r="I89" s="63"/>
      <c r="J89" s="64">
        <f t="shared" si="62"/>
        <v>0</v>
      </c>
      <c r="K89" s="55"/>
      <c r="L89" s="23"/>
      <c r="M89" s="56"/>
      <c r="N89" s="24">
        <f t="shared" si="50"/>
        <v>0</v>
      </c>
      <c r="O89" s="24">
        <f t="shared" si="51"/>
        <v>0</v>
      </c>
      <c r="P89" s="49">
        <f t="shared" si="52"/>
        <v>0</v>
      </c>
      <c r="Q89" s="48"/>
      <c r="R89" s="24">
        <f t="shared" si="60"/>
        <v>0</v>
      </c>
      <c r="S89" s="49">
        <f t="shared" si="61"/>
        <v>0</v>
      </c>
      <c r="T89" s="84">
        <f t="shared" si="53"/>
        <v>0</v>
      </c>
      <c r="U89" s="87"/>
      <c r="V89" s="48"/>
      <c r="W89" s="114">
        <f t="shared" si="54"/>
        <v>0</v>
      </c>
      <c r="X89" s="119"/>
      <c r="Y89" s="114">
        <f t="shared" si="55"/>
        <v>0</v>
      </c>
      <c r="Z89" s="122"/>
      <c r="AA89" s="114">
        <f t="shared" si="56"/>
        <v>0</v>
      </c>
      <c r="AB89" s="55"/>
      <c r="AC89" s="114">
        <f t="shared" si="57"/>
        <v>0</v>
      </c>
      <c r="AD89" s="127">
        <f t="shared" si="58"/>
        <v>0</v>
      </c>
      <c r="AE89" s="130">
        <f t="shared" si="59"/>
        <v>0</v>
      </c>
    </row>
    <row r="90" spans="2:31" x14ac:dyDescent="0.25">
      <c r="B90" s="85" t="s">
        <v>42</v>
      </c>
      <c r="C90" s="93">
        <f>SUM(C74:C89)</f>
        <v>2200000</v>
      </c>
      <c r="D90" s="8"/>
      <c r="E90" s="8"/>
      <c r="F90" s="11"/>
      <c r="G90" s="37"/>
      <c r="H90" s="5"/>
      <c r="I90" s="5"/>
      <c r="J90" s="5"/>
      <c r="K90" s="9"/>
      <c r="L90" s="6"/>
      <c r="M90" s="6"/>
      <c r="N90" s="6"/>
      <c r="O90" s="6"/>
      <c r="P90" s="6"/>
      <c r="Q90" s="6"/>
      <c r="R90" s="6"/>
      <c r="S90" s="6"/>
      <c r="T90" s="7">
        <f>SUM(T74:T89)</f>
        <v>2200000</v>
      </c>
      <c r="U90" s="7"/>
    </row>
    <row r="91" spans="2:31" x14ac:dyDescent="0.25"/>
    <row r="92" spans="2:31" ht="15.75" thickBot="1" x14ac:dyDescent="0.3">
      <c r="B92" s="29" t="s">
        <v>47</v>
      </c>
      <c r="C92" s="106" t="str">
        <f>'Ground exploitation'!AH2</f>
        <v>[ fill in ]</v>
      </c>
      <c r="D92" s="34"/>
      <c r="E92" s="34"/>
      <c r="F92" s="34"/>
      <c r="G92" s="34"/>
      <c r="H92" s="34"/>
      <c r="I92" s="34"/>
      <c r="J92" s="34"/>
      <c r="K92" s="34"/>
      <c r="L92" s="34"/>
      <c r="M92" s="32"/>
      <c r="N92" s="32"/>
      <c r="O92" s="32"/>
      <c r="P92" s="32"/>
      <c r="Q92" s="32"/>
      <c r="R92" s="32"/>
      <c r="S92" s="32"/>
      <c r="T92" s="32"/>
      <c r="U92" s="32"/>
    </row>
    <row r="93" spans="2:31" ht="19.5" thickBot="1" x14ac:dyDescent="0.35">
      <c r="B93" s="104" t="s">
        <v>61</v>
      </c>
      <c r="C93" s="105" t="s">
        <v>86</v>
      </c>
      <c r="D93" s="65" t="s">
        <v>51</v>
      </c>
      <c r="E93" s="65" t="s">
        <v>64</v>
      </c>
      <c r="F93" s="65" t="s">
        <v>59</v>
      </c>
      <c r="G93" s="65" t="s">
        <v>65</v>
      </c>
      <c r="H93" s="57" t="s">
        <v>52</v>
      </c>
      <c r="I93" s="281" t="s">
        <v>99</v>
      </c>
      <c r="J93" s="282"/>
      <c r="K93" s="283" t="s">
        <v>53</v>
      </c>
      <c r="L93" s="284"/>
      <c r="M93" s="284"/>
      <c r="N93" s="284"/>
      <c r="O93" s="284"/>
      <c r="P93" s="285"/>
      <c r="Q93" s="278" t="s">
        <v>57</v>
      </c>
      <c r="R93" s="279"/>
      <c r="S93" s="280"/>
      <c r="T93" s="80"/>
      <c r="U93" s="86"/>
      <c r="V93" s="278" t="s">
        <v>73</v>
      </c>
      <c r="W93" s="279"/>
      <c r="X93" s="279"/>
      <c r="Y93" s="279"/>
      <c r="Z93" s="279"/>
      <c r="AA93" s="279"/>
      <c r="AB93" s="279"/>
      <c r="AC93" s="279"/>
      <c r="AD93" s="279"/>
      <c r="AE93" s="280"/>
    </row>
    <row r="94" spans="2:31" ht="18.75" x14ac:dyDescent="0.3">
      <c r="B94" s="66"/>
      <c r="C94" s="92"/>
      <c r="D94" s="35"/>
      <c r="E94" s="35"/>
      <c r="F94" s="35"/>
      <c r="G94" s="35"/>
      <c r="H94" s="67"/>
      <c r="I94" s="58"/>
      <c r="J94" s="43" t="s">
        <v>72</v>
      </c>
      <c r="K94" s="50" t="s">
        <v>54</v>
      </c>
      <c r="L94" s="36" t="s">
        <v>55</v>
      </c>
      <c r="M94" s="36" t="s">
        <v>36</v>
      </c>
      <c r="N94" s="36" t="s">
        <v>56</v>
      </c>
      <c r="O94" s="36" t="s">
        <v>71</v>
      </c>
      <c r="P94" s="43" t="s">
        <v>72</v>
      </c>
      <c r="Q94" s="42" t="s">
        <v>58</v>
      </c>
      <c r="R94" s="36" t="s">
        <v>71</v>
      </c>
      <c r="S94" s="43" t="s">
        <v>72</v>
      </c>
      <c r="T94" s="81" t="s">
        <v>60</v>
      </c>
      <c r="U94" s="86"/>
      <c r="V94" s="115" t="s">
        <v>74</v>
      </c>
      <c r="W94" s="116" t="s">
        <v>75</v>
      </c>
      <c r="X94" s="286" t="s">
        <v>76</v>
      </c>
      <c r="Y94" s="287"/>
      <c r="Z94" s="286" t="s">
        <v>77</v>
      </c>
      <c r="AA94" s="287"/>
      <c r="AB94" s="286" t="s">
        <v>78</v>
      </c>
      <c r="AC94" s="287"/>
      <c r="AD94" s="124" t="s">
        <v>79</v>
      </c>
      <c r="AE94" s="43" t="s">
        <v>80</v>
      </c>
    </row>
    <row r="95" spans="2:31" x14ac:dyDescent="0.25">
      <c r="B95" s="95"/>
      <c r="C95" s="94">
        <f>IF(H95="Fixed price",J95,T95-AE95)</f>
        <v>0</v>
      </c>
      <c r="D95" s="68"/>
      <c r="E95" s="68"/>
      <c r="F95" s="69"/>
      <c r="G95" s="70">
        <f>F95*E95</f>
        <v>0</v>
      </c>
      <c r="H95" s="77" t="s">
        <v>7</v>
      </c>
      <c r="I95" s="59"/>
      <c r="J95" s="60">
        <f t="shared" ref="J95:J96" si="63">I95*D95</f>
        <v>0</v>
      </c>
      <c r="K95" s="51"/>
      <c r="L95" s="39"/>
      <c r="M95" s="52"/>
      <c r="N95" s="40">
        <f>L95*12</f>
        <v>0</v>
      </c>
      <c r="O95" s="40">
        <f>IFERROR(N95/K95,0)</f>
        <v>0</v>
      </c>
      <c r="P95" s="45">
        <f>IFERROR(O95*D95,0)</f>
        <v>0</v>
      </c>
      <c r="Q95" s="44"/>
      <c r="R95" s="40">
        <f>Q95*G95</f>
        <v>0</v>
      </c>
      <c r="S95" s="45">
        <f>R95*D95</f>
        <v>0</v>
      </c>
      <c r="T95" s="82">
        <f>MAX(J95,P95,S95)</f>
        <v>0</v>
      </c>
      <c r="U95" s="87"/>
      <c r="V95" s="89"/>
      <c r="W95" s="90">
        <f>V95*E95</f>
        <v>0</v>
      </c>
      <c r="X95" s="117"/>
      <c r="Y95" s="90">
        <f>X95*W95</f>
        <v>0</v>
      </c>
      <c r="Z95" s="117"/>
      <c r="AA95" s="90">
        <f>Z95*(Y95+W95)</f>
        <v>0</v>
      </c>
      <c r="AB95" s="123"/>
      <c r="AC95" s="90">
        <f>IFERROR(AB95*(T95/D95),0)</f>
        <v>0</v>
      </c>
      <c r="AD95" s="125">
        <f>W95+Y95+AA95+AC95</f>
        <v>0</v>
      </c>
      <c r="AE95" s="128">
        <f>AD95*D95</f>
        <v>0</v>
      </c>
    </row>
    <row r="96" spans="2:31" x14ac:dyDescent="0.25">
      <c r="B96" s="96"/>
      <c r="C96" s="98">
        <f t="shared" ref="C96:C109" si="64">IF(H96="Fixed price",J96,T96-AE96)</f>
        <v>0</v>
      </c>
      <c r="D96" s="72"/>
      <c r="E96" s="72"/>
      <c r="F96" s="73"/>
      <c r="G96" s="74">
        <f t="shared" ref="G96:G110" si="65">F96*E96</f>
        <v>0</v>
      </c>
      <c r="H96" s="76" t="s">
        <v>7</v>
      </c>
      <c r="I96" s="61"/>
      <c r="J96" s="62">
        <f t="shared" si="63"/>
        <v>0</v>
      </c>
      <c r="K96" s="53"/>
      <c r="L96" s="41"/>
      <c r="M96" s="54"/>
      <c r="N96" s="33">
        <f t="shared" ref="N96:N110" si="66">L96*12</f>
        <v>0</v>
      </c>
      <c r="O96" s="33">
        <f t="shared" ref="O96:O110" si="67">IFERROR(N96/K96,0)</f>
        <v>0</v>
      </c>
      <c r="P96" s="47">
        <f t="shared" ref="P96:P110" si="68">IFERROR(O96*D96,0)</f>
        <v>0</v>
      </c>
      <c r="Q96" s="46"/>
      <c r="R96" s="33">
        <f>Q96*G96</f>
        <v>0</v>
      </c>
      <c r="S96" s="47">
        <f>R96*D96</f>
        <v>0</v>
      </c>
      <c r="T96" s="83">
        <f t="shared" ref="T96:T110" si="69">MAX(J96,P96,S96)</f>
        <v>0</v>
      </c>
      <c r="U96" s="87"/>
      <c r="V96" s="46"/>
      <c r="W96" s="113">
        <f t="shared" ref="W96:W110" si="70">V96*E96</f>
        <v>0</v>
      </c>
      <c r="X96" s="118"/>
      <c r="Y96" s="113">
        <f t="shared" ref="Y96:Y110" si="71">X96*W96</f>
        <v>0</v>
      </c>
      <c r="Z96" s="118"/>
      <c r="AA96" s="113">
        <f t="shared" ref="AA96:AA110" si="72">Z96*(Y96+W96)</f>
        <v>0</v>
      </c>
      <c r="AB96" s="53"/>
      <c r="AC96" s="113">
        <f t="shared" ref="AC96:AC110" si="73">IFERROR(AB96*(T96/D96),0)</f>
        <v>0</v>
      </c>
      <c r="AD96" s="126">
        <f t="shared" ref="AD96:AD110" si="74">W96+Y96+AA96+AC96</f>
        <v>0</v>
      </c>
      <c r="AE96" s="129">
        <f t="shared" ref="AE96:AE110" si="75">AD96*D96</f>
        <v>0</v>
      </c>
    </row>
    <row r="97" spans="2:31" x14ac:dyDescent="0.25">
      <c r="B97" s="95"/>
      <c r="C97" s="94">
        <f t="shared" si="64"/>
        <v>0</v>
      </c>
      <c r="D97" s="68"/>
      <c r="E97" s="68"/>
      <c r="F97" s="69"/>
      <c r="G97" s="70">
        <f t="shared" si="65"/>
        <v>0</v>
      </c>
      <c r="H97" s="77" t="s">
        <v>7</v>
      </c>
      <c r="I97" s="59"/>
      <c r="J97" s="60">
        <f>I97*D97</f>
        <v>0</v>
      </c>
      <c r="K97" s="51"/>
      <c r="L97" s="39"/>
      <c r="M97" s="52"/>
      <c r="N97" s="40">
        <f t="shared" si="66"/>
        <v>0</v>
      </c>
      <c r="O97" s="40">
        <f t="shared" si="67"/>
        <v>0</v>
      </c>
      <c r="P97" s="45">
        <f t="shared" si="68"/>
        <v>0</v>
      </c>
      <c r="Q97" s="44"/>
      <c r="R97" s="40">
        <f t="shared" ref="R97:R110" si="76">Q97*G97</f>
        <v>0</v>
      </c>
      <c r="S97" s="45">
        <f t="shared" ref="S97:S110" si="77">R97*D97</f>
        <v>0</v>
      </c>
      <c r="T97" s="82">
        <f t="shared" si="69"/>
        <v>0</v>
      </c>
      <c r="U97" s="87"/>
      <c r="V97" s="89"/>
      <c r="W97" s="90">
        <f t="shared" si="70"/>
        <v>0</v>
      </c>
      <c r="X97" s="117"/>
      <c r="Y97" s="90">
        <f t="shared" si="71"/>
        <v>0</v>
      </c>
      <c r="Z97" s="120"/>
      <c r="AA97" s="90">
        <f t="shared" si="72"/>
        <v>0</v>
      </c>
      <c r="AB97" s="123"/>
      <c r="AC97" s="90">
        <f t="shared" si="73"/>
        <v>0</v>
      </c>
      <c r="AD97" s="125">
        <f t="shared" si="74"/>
        <v>0</v>
      </c>
      <c r="AE97" s="128">
        <f t="shared" si="75"/>
        <v>0</v>
      </c>
    </row>
    <row r="98" spans="2:31" x14ac:dyDescent="0.25">
      <c r="B98" s="96"/>
      <c r="C98" s="98">
        <f t="shared" si="64"/>
        <v>0</v>
      </c>
      <c r="D98" s="72"/>
      <c r="E98" s="72"/>
      <c r="F98" s="73"/>
      <c r="G98" s="74">
        <f t="shared" si="65"/>
        <v>0</v>
      </c>
      <c r="H98" s="76" t="s">
        <v>7</v>
      </c>
      <c r="I98" s="61"/>
      <c r="J98" s="62">
        <f t="shared" ref="J98:J110" si="78">I98*D98</f>
        <v>0</v>
      </c>
      <c r="K98" s="53"/>
      <c r="L98" s="41"/>
      <c r="M98" s="54"/>
      <c r="N98" s="33">
        <f t="shared" si="66"/>
        <v>0</v>
      </c>
      <c r="O98" s="33">
        <f t="shared" si="67"/>
        <v>0</v>
      </c>
      <c r="P98" s="47">
        <f t="shared" si="68"/>
        <v>0</v>
      </c>
      <c r="Q98" s="46"/>
      <c r="R98" s="33">
        <f t="shared" si="76"/>
        <v>0</v>
      </c>
      <c r="S98" s="47">
        <f t="shared" si="77"/>
        <v>0</v>
      </c>
      <c r="T98" s="83">
        <f t="shared" si="69"/>
        <v>0</v>
      </c>
      <c r="U98" s="87"/>
      <c r="V98" s="46"/>
      <c r="W98" s="113">
        <f t="shared" si="70"/>
        <v>0</v>
      </c>
      <c r="X98" s="118"/>
      <c r="Y98" s="113">
        <f t="shared" si="71"/>
        <v>0</v>
      </c>
      <c r="Z98" s="121"/>
      <c r="AA98" s="113">
        <f t="shared" si="72"/>
        <v>0</v>
      </c>
      <c r="AB98" s="53"/>
      <c r="AC98" s="113">
        <f t="shared" si="73"/>
        <v>0</v>
      </c>
      <c r="AD98" s="126">
        <f t="shared" si="74"/>
        <v>0</v>
      </c>
      <c r="AE98" s="129">
        <f t="shared" si="75"/>
        <v>0</v>
      </c>
    </row>
    <row r="99" spans="2:31" x14ac:dyDescent="0.25">
      <c r="B99" s="95"/>
      <c r="C99" s="94">
        <f t="shared" si="64"/>
        <v>0</v>
      </c>
      <c r="D99" s="68"/>
      <c r="E99" s="68"/>
      <c r="F99" s="69"/>
      <c r="G99" s="70">
        <f t="shared" si="65"/>
        <v>0</v>
      </c>
      <c r="H99" s="77" t="s">
        <v>7</v>
      </c>
      <c r="I99" s="59"/>
      <c r="J99" s="60">
        <f t="shared" si="78"/>
        <v>0</v>
      </c>
      <c r="K99" s="51"/>
      <c r="L99" s="39"/>
      <c r="M99" s="52"/>
      <c r="N99" s="40">
        <f t="shared" si="66"/>
        <v>0</v>
      </c>
      <c r="O99" s="40">
        <f t="shared" si="67"/>
        <v>0</v>
      </c>
      <c r="P99" s="45">
        <f t="shared" si="68"/>
        <v>0</v>
      </c>
      <c r="Q99" s="44"/>
      <c r="R99" s="40">
        <f t="shared" si="76"/>
        <v>0</v>
      </c>
      <c r="S99" s="45">
        <f t="shared" si="77"/>
        <v>0</v>
      </c>
      <c r="T99" s="82">
        <f t="shared" si="69"/>
        <v>0</v>
      </c>
      <c r="U99" s="87"/>
      <c r="V99" s="89"/>
      <c r="W99" s="90">
        <f t="shared" si="70"/>
        <v>0</v>
      </c>
      <c r="X99" s="117"/>
      <c r="Y99" s="90">
        <f t="shared" si="71"/>
        <v>0</v>
      </c>
      <c r="Z99" s="120"/>
      <c r="AA99" s="90">
        <f t="shared" si="72"/>
        <v>0</v>
      </c>
      <c r="AB99" s="123"/>
      <c r="AC99" s="90">
        <f t="shared" si="73"/>
        <v>0</v>
      </c>
      <c r="AD99" s="125">
        <f t="shared" si="74"/>
        <v>0</v>
      </c>
      <c r="AE99" s="128">
        <f t="shared" si="75"/>
        <v>0</v>
      </c>
    </row>
    <row r="100" spans="2:31" x14ac:dyDescent="0.25">
      <c r="B100" s="96"/>
      <c r="C100" s="98">
        <f t="shared" si="64"/>
        <v>0</v>
      </c>
      <c r="D100" s="72"/>
      <c r="E100" s="72"/>
      <c r="F100" s="73"/>
      <c r="G100" s="74">
        <f t="shared" si="65"/>
        <v>0</v>
      </c>
      <c r="H100" s="76" t="s">
        <v>7</v>
      </c>
      <c r="I100" s="61"/>
      <c r="J100" s="62">
        <f t="shared" si="78"/>
        <v>0</v>
      </c>
      <c r="K100" s="53"/>
      <c r="L100" s="41"/>
      <c r="M100" s="54"/>
      <c r="N100" s="33">
        <f t="shared" si="66"/>
        <v>0</v>
      </c>
      <c r="O100" s="33">
        <f t="shared" si="67"/>
        <v>0</v>
      </c>
      <c r="P100" s="47">
        <f t="shared" si="68"/>
        <v>0</v>
      </c>
      <c r="Q100" s="46"/>
      <c r="R100" s="33">
        <f t="shared" si="76"/>
        <v>0</v>
      </c>
      <c r="S100" s="47">
        <f t="shared" si="77"/>
        <v>0</v>
      </c>
      <c r="T100" s="83">
        <f t="shared" si="69"/>
        <v>0</v>
      </c>
      <c r="U100" s="87"/>
      <c r="V100" s="46"/>
      <c r="W100" s="113">
        <f t="shared" si="70"/>
        <v>0</v>
      </c>
      <c r="X100" s="118"/>
      <c r="Y100" s="113">
        <f t="shared" si="71"/>
        <v>0</v>
      </c>
      <c r="Z100" s="121"/>
      <c r="AA100" s="113">
        <f t="shared" si="72"/>
        <v>0</v>
      </c>
      <c r="AB100" s="53"/>
      <c r="AC100" s="113">
        <f t="shared" si="73"/>
        <v>0</v>
      </c>
      <c r="AD100" s="126">
        <f t="shared" si="74"/>
        <v>0</v>
      </c>
      <c r="AE100" s="129">
        <f t="shared" si="75"/>
        <v>0</v>
      </c>
    </row>
    <row r="101" spans="2:31" x14ac:dyDescent="0.25">
      <c r="B101" s="95"/>
      <c r="C101" s="94">
        <f t="shared" si="64"/>
        <v>0</v>
      </c>
      <c r="D101" s="68"/>
      <c r="E101" s="68"/>
      <c r="F101" s="69"/>
      <c r="G101" s="70">
        <f t="shared" si="65"/>
        <v>0</v>
      </c>
      <c r="H101" s="77" t="s">
        <v>7</v>
      </c>
      <c r="I101" s="59"/>
      <c r="J101" s="60">
        <f t="shared" si="78"/>
        <v>0</v>
      </c>
      <c r="K101" s="51"/>
      <c r="L101" s="39"/>
      <c r="M101" s="52"/>
      <c r="N101" s="40">
        <f t="shared" si="66"/>
        <v>0</v>
      </c>
      <c r="O101" s="40">
        <f t="shared" si="67"/>
        <v>0</v>
      </c>
      <c r="P101" s="45">
        <f t="shared" si="68"/>
        <v>0</v>
      </c>
      <c r="Q101" s="44"/>
      <c r="R101" s="40">
        <f t="shared" si="76"/>
        <v>0</v>
      </c>
      <c r="S101" s="45">
        <f t="shared" si="77"/>
        <v>0</v>
      </c>
      <c r="T101" s="82">
        <f t="shared" si="69"/>
        <v>0</v>
      </c>
      <c r="U101" s="87"/>
      <c r="V101" s="89"/>
      <c r="W101" s="90">
        <f t="shared" si="70"/>
        <v>0</v>
      </c>
      <c r="X101" s="117"/>
      <c r="Y101" s="90">
        <f t="shared" si="71"/>
        <v>0</v>
      </c>
      <c r="Z101" s="120"/>
      <c r="AA101" s="90">
        <f t="shared" si="72"/>
        <v>0</v>
      </c>
      <c r="AB101" s="123"/>
      <c r="AC101" s="90">
        <f t="shared" si="73"/>
        <v>0</v>
      </c>
      <c r="AD101" s="125">
        <f t="shared" si="74"/>
        <v>0</v>
      </c>
      <c r="AE101" s="128">
        <f t="shared" si="75"/>
        <v>0</v>
      </c>
    </row>
    <row r="102" spans="2:31" x14ac:dyDescent="0.25">
      <c r="B102" s="96"/>
      <c r="C102" s="98">
        <f t="shared" si="64"/>
        <v>0</v>
      </c>
      <c r="D102" s="72"/>
      <c r="E102" s="72"/>
      <c r="F102" s="73"/>
      <c r="G102" s="74">
        <f t="shared" si="65"/>
        <v>0</v>
      </c>
      <c r="H102" s="76" t="s">
        <v>7</v>
      </c>
      <c r="I102" s="61"/>
      <c r="J102" s="62">
        <f t="shared" si="78"/>
        <v>0</v>
      </c>
      <c r="K102" s="53"/>
      <c r="L102" s="41"/>
      <c r="M102" s="54"/>
      <c r="N102" s="33">
        <f t="shared" si="66"/>
        <v>0</v>
      </c>
      <c r="O102" s="33">
        <f t="shared" si="67"/>
        <v>0</v>
      </c>
      <c r="P102" s="47">
        <f t="shared" si="68"/>
        <v>0</v>
      </c>
      <c r="Q102" s="46"/>
      <c r="R102" s="33">
        <f t="shared" si="76"/>
        <v>0</v>
      </c>
      <c r="S102" s="47">
        <f t="shared" si="77"/>
        <v>0</v>
      </c>
      <c r="T102" s="83">
        <f t="shared" si="69"/>
        <v>0</v>
      </c>
      <c r="U102" s="87"/>
      <c r="V102" s="46"/>
      <c r="W102" s="113">
        <f t="shared" si="70"/>
        <v>0</v>
      </c>
      <c r="X102" s="118"/>
      <c r="Y102" s="113">
        <f t="shared" si="71"/>
        <v>0</v>
      </c>
      <c r="Z102" s="121"/>
      <c r="AA102" s="113">
        <f t="shared" si="72"/>
        <v>0</v>
      </c>
      <c r="AB102" s="53"/>
      <c r="AC102" s="113">
        <f t="shared" si="73"/>
        <v>0</v>
      </c>
      <c r="AD102" s="126">
        <f t="shared" si="74"/>
        <v>0</v>
      </c>
      <c r="AE102" s="129">
        <f t="shared" si="75"/>
        <v>0</v>
      </c>
    </row>
    <row r="103" spans="2:31" x14ac:dyDescent="0.25">
      <c r="B103" s="95"/>
      <c r="C103" s="94">
        <f t="shared" si="64"/>
        <v>0</v>
      </c>
      <c r="D103" s="68"/>
      <c r="E103" s="68"/>
      <c r="F103" s="69"/>
      <c r="G103" s="70">
        <f t="shared" si="65"/>
        <v>0</v>
      </c>
      <c r="H103" s="77" t="s">
        <v>7</v>
      </c>
      <c r="I103" s="59"/>
      <c r="J103" s="60">
        <f t="shared" si="78"/>
        <v>0</v>
      </c>
      <c r="K103" s="51"/>
      <c r="L103" s="39"/>
      <c r="M103" s="52"/>
      <c r="N103" s="40">
        <f t="shared" si="66"/>
        <v>0</v>
      </c>
      <c r="O103" s="40">
        <f t="shared" si="67"/>
        <v>0</v>
      </c>
      <c r="P103" s="45">
        <f t="shared" si="68"/>
        <v>0</v>
      </c>
      <c r="Q103" s="44"/>
      <c r="R103" s="40">
        <f t="shared" si="76"/>
        <v>0</v>
      </c>
      <c r="S103" s="45">
        <f t="shared" si="77"/>
        <v>0</v>
      </c>
      <c r="T103" s="82">
        <f t="shared" si="69"/>
        <v>0</v>
      </c>
      <c r="U103" s="87"/>
      <c r="V103" s="89"/>
      <c r="W103" s="90">
        <f t="shared" si="70"/>
        <v>0</v>
      </c>
      <c r="X103" s="117"/>
      <c r="Y103" s="90">
        <f t="shared" si="71"/>
        <v>0</v>
      </c>
      <c r="Z103" s="120"/>
      <c r="AA103" s="90">
        <f t="shared" si="72"/>
        <v>0</v>
      </c>
      <c r="AB103" s="123"/>
      <c r="AC103" s="90">
        <f t="shared" si="73"/>
        <v>0</v>
      </c>
      <c r="AD103" s="125">
        <f t="shared" si="74"/>
        <v>0</v>
      </c>
      <c r="AE103" s="128">
        <f t="shared" si="75"/>
        <v>0</v>
      </c>
    </row>
    <row r="104" spans="2:31" x14ac:dyDescent="0.25">
      <c r="B104" s="96"/>
      <c r="C104" s="98">
        <f t="shared" si="64"/>
        <v>0</v>
      </c>
      <c r="D104" s="72"/>
      <c r="E104" s="72"/>
      <c r="F104" s="73"/>
      <c r="G104" s="74">
        <f t="shared" si="65"/>
        <v>0</v>
      </c>
      <c r="H104" s="76" t="s">
        <v>7</v>
      </c>
      <c r="I104" s="61"/>
      <c r="J104" s="62">
        <f t="shared" si="78"/>
        <v>0</v>
      </c>
      <c r="K104" s="53"/>
      <c r="L104" s="41"/>
      <c r="M104" s="54"/>
      <c r="N104" s="33">
        <f t="shared" si="66"/>
        <v>0</v>
      </c>
      <c r="O104" s="33">
        <f t="shared" si="67"/>
        <v>0</v>
      </c>
      <c r="P104" s="47">
        <f t="shared" si="68"/>
        <v>0</v>
      </c>
      <c r="Q104" s="46"/>
      <c r="R104" s="33">
        <f t="shared" si="76"/>
        <v>0</v>
      </c>
      <c r="S104" s="47">
        <f t="shared" si="77"/>
        <v>0</v>
      </c>
      <c r="T104" s="83">
        <f t="shared" si="69"/>
        <v>0</v>
      </c>
      <c r="U104" s="87"/>
      <c r="V104" s="46"/>
      <c r="W104" s="113">
        <f t="shared" si="70"/>
        <v>0</v>
      </c>
      <c r="X104" s="118"/>
      <c r="Y104" s="113">
        <f t="shared" si="71"/>
        <v>0</v>
      </c>
      <c r="Z104" s="121"/>
      <c r="AA104" s="113">
        <f t="shared" si="72"/>
        <v>0</v>
      </c>
      <c r="AB104" s="53"/>
      <c r="AC104" s="113">
        <f t="shared" si="73"/>
        <v>0</v>
      </c>
      <c r="AD104" s="126">
        <f t="shared" si="74"/>
        <v>0</v>
      </c>
      <c r="AE104" s="129">
        <f t="shared" si="75"/>
        <v>0</v>
      </c>
    </row>
    <row r="105" spans="2:31" x14ac:dyDescent="0.25">
      <c r="B105" s="95"/>
      <c r="C105" s="94">
        <f t="shared" si="64"/>
        <v>0</v>
      </c>
      <c r="D105" s="68"/>
      <c r="E105" s="68"/>
      <c r="F105" s="69"/>
      <c r="G105" s="70">
        <f t="shared" si="65"/>
        <v>0</v>
      </c>
      <c r="H105" s="77" t="s">
        <v>7</v>
      </c>
      <c r="I105" s="59"/>
      <c r="J105" s="60">
        <f t="shared" si="78"/>
        <v>0</v>
      </c>
      <c r="K105" s="51"/>
      <c r="L105" s="39"/>
      <c r="M105" s="52"/>
      <c r="N105" s="40">
        <f t="shared" si="66"/>
        <v>0</v>
      </c>
      <c r="O105" s="40">
        <f t="shared" si="67"/>
        <v>0</v>
      </c>
      <c r="P105" s="45">
        <f t="shared" si="68"/>
        <v>0</v>
      </c>
      <c r="Q105" s="44"/>
      <c r="R105" s="40">
        <f t="shared" si="76"/>
        <v>0</v>
      </c>
      <c r="S105" s="45">
        <f t="shared" si="77"/>
        <v>0</v>
      </c>
      <c r="T105" s="82">
        <f t="shared" si="69"/>
        <v>0</v>
      </c>
      <c r="U105" s="87"/>
      <c r="V105" s="89"/>
      <c r="W105" s="90">
        <f t="shared" si="70"/>
        <v>0</v>
      </c>
      <c r="X105" s="117"/>
      <c r="Y105" s="90">
        <f t="shared" si="71"/>
        <v>0</v>
      </c>
      <c r="Z105" s="120"/>
      <c r="AA105" s="90">
        <f t="shared" si="72"/>
        <v>0</v>
      </c>
      <c r="AB105" s="123"/>
      <c r="AC105" s="90">
        <f t="shared" si="73"/>
        <v>0</v>
      </c>
      <c r="AD105" s="125">
        <f t="shared" si="74"/>
        <v>0</v>
      </c>
      <c r="AE105" s="128">
        <f t="shared" si="75"/>
        <v>0</v>
      </c>
    </row>
    <row r="106" spans="2:31" x14ac:dyDescent="0.25">
      <c r="B106" s="96"/>
      <c r="C106" s="98">
        <f t="shared" si="64"/>
        <v>0</v>
      </c>
      <c r="D106" s="72"/>
      <c r="E106" s="72"/>
      <c r="F106" s="73"/>
      <c r="G106" s="74">
        <f t="shared" si="65"/>
        <v>0</v>
      </c>
      <c r="H106" s="76" t="s">
        <v>7</v>
      </c>
      <c r="I106" s="61"/>
      <c r="J106" s="62">
        <f t="shared" si="78"/>
        <v>0</v>
      </c>
      <c r="K106" s="53"/>
      <c r="L106" s="41"/>
      <c r="M106" s="54"/>
      <c r="N106" s="33">
        <f t="shared" si="66"/>
        <v>0</v>
      </c>
      <c r="O106" s="33">
        <f t="shared" si="67"/>
        <v>0</v>
      </c>
      <c r="P106" s="47">
        <f t="shared" si="68"/>
        <v>0</v>
      </c>
      <c r="Q106" s="46"/>
      <c r="R106" s="33">
        <f t="shared" si="76"/>
        <v>0</v>
      </c>
      <c r="S106" s="47">
        <f t="shared" si="77"/>
        <v>0</v>
      </c>
      <c r="T106" s="83">
        <f t="shared" si="69"/>
        <v>0</v>
      </c>
      <c r="U106" s="87"/>
      <c r="V106" s="46"/>
      <c r="W106" s="113">
        <f t="shared" si="70"/>
        <v>0</v>
      </c>
      <c r="X106" s="118"/>
      <c r="Y106" s="113">
        <f t="shared" si="71"/>
        <v>0</v>
      </c>
      <c r="Z106" s="121"/>
      <c r="AA106" s="113">
        <f t="shared" si="72"/>
        <v>0</v>
      </c>
      <c r="AB106" s="53"/>
      <c r="AC106" s="113">
        <f t="shared" si="73"/>
        <v>0</v>
      </c>
      <c r="AD106" s="126">
        <f t="shared" si="74"/>
        <v>0</v>
      </c>
      <c r="AE106" s="129">
        <f t="shared" si="75"/>
        <v>0</v>
      </c>
    </row>
    <row r="107" spans="2:31" x14ac:dyDescent="0.25">
      <c r="B107" s="95"/>
      <c r="C107" s="94">
        <f t="shared" si="64"/>
        <v>0</v>
      </c>
      <c r="D107" s="68"/>
      <c r="E107" s="68"/>
      <c r="F107" s="69"/>
      <c r="G107" s="70">
        <f t="shared" si="65"/>
        <v>0</v>
      </c>
      <c r="H107" s="77" t="s">
        <v>7</v>
      </c>
      <c r="I107" s="59"/>
      <c r="J107" s="60">
        <f t="shared" si="78"/>
        <v>0</v>
      </c>
      <c r="K107" s="51"/>
      <c r="L107" s="39"/>
      <c r="M107" s="52"/>
      <c r="N107" s="40">
        <f t="shared" si="66"/>
        <v>0</v>
      </c>
      <c r="O107" s="40">
        <f t="shared" si="67"/>
        <v>0</v>
      </c>
      <c r="P107" s="45">
        <f t="shared" si="68"/>
        <v>0</v>
      </c>
      <c r="Q107" s="44"/>
      <c r="R107" s="40">
        <f t="shared" si="76"/>
        <v>0</v>
      </c>
      <c r="S107" s="45">
        <f t="shared" si="77"/>
        <v>0</v>
      </c>
      <c r="T107" s="82">
        <f t="shared" si="69"/>
        <v>0</v>
      </c>
      <c r="U107" s="87"/>
      <c r="V107" s="89"/>
      <c r="W107" s="90">
        <f t="shared" si="70"/>
        <v>0</v>
      </c>
      <c r="X107" s="117"/>
      <c r="Y107" s="90">
        <f t="shared" si="71"/>
        <v>0</v>
      </c>
      <c r="Z107" s="120"/>
      <c r="AA107" s="90">
        <f t="shared" si="72"/>
        <v>0</v>
      </c>
      <c r="AB107" s="123"/>
      <c r="AC107" s="90">
        <f t="shared" si="73"/>
        <v>0</v>
      </c>
      <c r="AD107" s="125">
        <f t="shared" si="74"/>
        <v>0</v>
      </c>
      <c r="AE107" s="128">
        <f t="shared" si="75"/>
        <v>0</v>
      </c>
    </row>
    <row r="108" spans="2:31" x14ac:dyDescent="0.25">
      <c r="B108" s="96"/>
      <c r="C108" s="98">
        <f t="shared" si="64"/>
        <v>0</v>
      </c>
      <c r="D108" s="72"/>
      <c r="E108" s="72"/>
      <c r="F108" s="73"/>
      <c r="G108" s="74">
        <f t="shared" si="65"/>
        <v>0</v>
      </c>
      <c r="H108" s="76" t="s">
        <v>7</v>
      </c>
      <c r="I108" s="61"/>
      <c r="J108" s="62">
        <f t="shared" si="78"/>
        <v>0</v>
      </c>
      <c r="K108" s="53"/>
      <c r="L108" s="41"/>
      <c r="M108" s="54"/>
      <c r="N108" s="33">
        <f t="shared" si="66"/>
        <v>0</v>
      </c>
      <c r="O108" s="33">
        <f t="shared" si="67"/>
        <v>0</v>
      </c>
      <c r="P108" s="47">
        <f t="shared" si="68"/>
        <v>0</v>
      </c>
      <c r="Q108" s="46"/>
      <c r="R108" s="33">
        <f t="shared" si="76"/>
        <v>0</v>
      </c>
      <c r="S108" s="47">
        <f t="shared" si="77"/>
        <v>0</v>
      </c>
      <c r="T108" s="83">
        <f t="shared" si="69"/>
        <v>0</v>
      </c>
      <c r="U108" s="87"/>
      <c r="V108" s="46"/>
      <c r="W108" s="113">
        <f t="shared" si="70"/>
        <v>0</v>
      </c>
      <c r="X108" s="118"/>
      <c r="Y108" s="113">
        <f t="shared" si="71"/>
        <v>0</v>
      </c>
      <c r="Z108" s="121"/>
      <c r="AA108" s="113">
        <f t="shared" si="72"/>
        <v>0</v>
      </c>
      <c r="AB108" s="53"/>
      <c r="AC108" s="113">
        <f t="shared" si="73"/>
        <v>0</v>
      </c>
      <c r="AD108" s="126">
        <f t="shared" si="74"/>
        <v>0</v>
      </c>
      <c r="AE108" s="129">
        <f t="shared" si="75"/>
        <v>0</v>
      </c>
    </row>
    <row r="109" spans="2:31" x14ac:dyDescent="0.25">
      <c r="B109" s="95"/>
      <c r="C109" s="94">
        <f t="shared" si="64"/>
        <v>0</v>
      </c>
      <c r="D109" s="68"/>
      <c r="E109" s="68"/>
      <c r="F109" s="69"/>
      <c r="G109" s="70">
        <f t="shared" si="65"/>
        <v>0</v>
      </c>
      <c r="H109" s="77" t="s">
        <v>7</v>
      </c>
      <c r="I109" s="59"/>
      <c r="J109" s="60">
        <f t="shared" si="78"/>
        <v>0</v>
      </c>
      <c r="K109" s="51"/>
      <c r="L109" s="39"/>
      <c r="M109" s="52"/>
      <c r="N109" s="40">
        <f t="shared" si="66"/>
        <v>0</v>
      </c>
      <c r="O109" s="40">
        <f t="shared" si="67"/>
        <v>0</v>
      </c>
      <c r="P109" s="45">
        <f t="shared" si="68"/>
        <v>0</v>
      </c>
      <c r="Q109" s="44"/>
      <c r="R109" s="40">
        <f t="shared" si="76"/>
        <v>0</v>
      </c>
      <c r="S109" s="45">
        <f t="shared" si="77"/>
        <v>0</v>
      </c>
      <c r="T109" s="82">
        <f t="shared" si="69"/>
        <v>0</v>
      </c>
      <c r="U109" s="87"/>
      <c r="V109" s="89"/>
      <c r="W109" s="90">
        <f t="shared" si="70"/>
        <v>0</v>
      </c>
      <c r="X109" s="117"/>
      <c r="Y109" s="90">
        <f t="shared" si="71"/>
        <v>0</v>
      </c>
      <c r="Z109" s="120"/>
      <c r="AA109" s="90">
        <f t="shared" si="72"/>
        <v>0</v>
      </c>
      <c r="AB109" s="123"/>
      <c r="AC109" s="90">
        <f t="shared" si="73"/>
        <v>0</v>
      </c>
      <c r="AD109" s="125">
        <f t="shared" si="74"/>
        <v>0</v>
      </c>
      <c r="AE109" s="128">
        <f t="shared" si="75"/>
        <v>0</v>
      </c>
    </row>
    <row r="110" spans="2:31" ht="15.75" thickBot="1" x14ac:dyDescent="0.3">
      <c r="B110" s="97"/>
      <c r="C110" s="99">
        <f>IF(H110="Fixed price",J110,T110-AE110)</f>
        <v>0</v>
      </c>
      <c r="D110" s="21"/>
      <c r="E110" s="21"/>
      <c r="F110" s="27"/>
      <c r="G110" s="78">
        <f t="shared" si="65"/>
        <v>0</v>
      </c>
      <c r="H110" s="79" t="s">
        <v>7</v>
      </c>
      <c r="I110" s="63"/>
      <c r="J110" s="64">
        <f t="shared" si="78"/>
        <v>0</v>
      </c>
      <c r="K110" s="55"/>
      <c r="L110" s="23"/>
      <c r="M110" s="56"/>
      <c r="N110" s="24">
        <f t="shared" si="66"/>
        <v>0</v>
      </c>
      <c r="O110" s="24">
        <f t="shared" si="67"/>
        <v>0</v>
      </c>
      <c r="P110" s="49">
        <f t="shared" si="68"/>
        <v>0</v>
      </c>
      <c r="Q110" s="48"/>
      <c r="R110" s="24">
        <f t="shared" si="76"/>
        <v>0</v>
      </c>
      <c r="S110" s="49">
        <f t="shared" si="77"/>
        <v>0</v>
      </c>
      <c r="T110" s="84">
        <f t="shared" si="69"/>
        <v>0</v>
      </c>
      <c r="U110" s="87"/>
      <c r="V110" s="48"/>
      <c r="W110" s="114">
        <f t="shared" si="70"/>
        <v>0</v>
      </c>
      <c r="X110" s="119"/>
      <c r="Y110" s="114">
        <f t="shared" si="71"/>
        <v>0</v>
      </c>
      <c r="Z110" s="122"/>
      <c r="AA110" s="114">
        <f t="shared" si="72"/>
        <v>0</v>
      </c>
      <c r="AB110" s="55"/>
      <c r="AC110" s="114">
        <f t="shared" si="73"/>
        <v>0</v>
      </c>
      <c r="AD110" s="127">
        <f t="shared" si="74"/>
        <v>0</v>
      </c>
      <c r="AE110" s="130">
        <f t="shared" si="75"/>
        <v>0</v>
      </c>
    </row>
    <row r="111" spans="2:31" x14ac:dyDescent="0.25">
      <c r="B111" s="85" t="s">
        <v>42</v>
      </c>
      <c r="C111" s="93">
        <f>SUM(C95:C110)</f>
        <v>0</v>
      </c>
      <c r="D111" s="8"/>
      <c r="E111" s="8"/>
      <c r="F111" s="11"/>
      <c r="G111" s="37"/>
      <c r="H111" s="5"/>
      <c r="I111" s="5"/>
      <c r="J111" s="5"/>
      <c r="K111" s="9"/>
      <c r="L111" s="6"/>
      <c r="M111" s="6"/>
      <c r="N111" s="6"/>
      <c r="O111" s="6"/>
      <c r="P111" s="6"/>
      <c r="Q111" s="6"/>
      <c r="R111" s="6"/>
      <c r="S111" s="6"/>
      <c r="T111" s="7">
        <f>SUM(T95:T110)</f>
        <v>0</v>
      </c>
      <c r="U111" s="7"/>
    </row>
    <row r="112" spans="2:31" x14ac:dyDescent="0.25"/>
  </sheetData>
  <mergeCells count="37">
    <mergeCell ref="B4:D4"/>
    <mergeCell ref="B5:D5"/>
    <mergeCell ref="X94:Y94"/>
    <mergeCell ref="Z94:AA94"/>
    <mergeCell ref="AB94:AC94"/>
    <mergeCell ref="X73:Y73"/>
    <mergeCell ref="Z73:AA73"/>
    <mergeCell ref="AB73:AC73"/>
    <mergeCell ref="I93:J93"/>
    <mergeCell ref="K93:P93"/>
    <mergeCell ref="Q93:S93"/>
    <mergeCell ref="V93:AE93"/>
    <mergeCell ref="X52:Y52"/>
    <mergeCell ref="Z52:AA52"/>
    <mergeCell ref="AB52:AC52"/>
    <mergeCell ref="I72:J72"/>
    <mergeCell ref="K72:P72"/>
    <mergeCell ref="Q72:S72"/>
    <mergeCell ref="V72:AE72"/>
    <mergeCell ref="X31:Y31"/>
    <mergeCell ref="Z31:AA31"/>
    <mergeCell ref="AB31:AC31"/>
    <mergeCell ref="I51:J51"/>
    <mergeCell ref="K51:P51"/>
    <mergeCell ref="Q51:S51"/>
    <mergeCell ref="V51:AE51"/>
    <mergeCell ref="Z10:AA10"/>
    <mergeCell ref="AB10:AC10"/>
    <mergeCell ref="V9:AE9"/>
    <mergeCell ref="I30:J30"/>
    <mergeCell ref="K30:P30"/>
    <mergeCell ref="Q30:S30"/>
    <mergeCell ref="V30:AE30"/>
    <mergeCell ref="I9:J9"/>
    <mergeCell ref="K9:P9"/>
    <mergeCell ref="Q9:S9"/>
    <mergeCell ref="X10:Y10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workbookViewId="0">
      <selection activeCell="H14" sqref="H14"/>
    </sheetView>
  </sheetViews>
  <sheetFormatPr defaultRowHeight="15" x14ac:dyDescent="0.25"/>
  <cols>
    <col min="2" max="2" width="12.42578125" bestFit="1" customWidth="1"/>
    <col min="4" max="4" width="16.7109375" bestFit="1" customWidth="1"/>
    <col min="5" max="5" width="10.42578125" bestFit="1" customWidth="1"/>
    <col min="6" max="6" width="12.5703125" bestFit="1" customWidth="1"/>
    <col min="7" max="7" width="12.5703125" customWidth="1"/>
    <col min="12" max="12" width="20" bestFit="1" customWidth="1"/>
  </cols>
  <sheetData>
    <row r="2" spans="1:12" x14ac:dyDescent="0.25">
      <c r="B2" s="209" t="s">
        <v>179</v>
      </c>
    </row>
    <row r="3" spans="1:12" x14ac:dyDescent="0.25">
      <c r="B3" s="209" t="s">
        <v>176</v>
      </c>
    </row>
    <row r="4" spans="1:12" x14ac:dyDescent="0.25">
      <c r="B4" s="209"/>
    </row>
    <row r="5" spans="1:12" x14ac:dyDescent="0.25">
      <c r="B5" t="s">
        <v>111</v>
      </c>
      <c r="C5" t="s">
        <v>112</v>
      </c>
      <c r="D5" t="s">
        <v>175</v>
      </c>
      <c r="E5" t="s">
        <v>113</v>
      </c>
      <c r="F5" t="s">
        <v>114</v>
      </c>
      <c r="G5" t="s">
        <v>174</v>
      </c>
      <c r="H5" t="s">
        <v>116</v>
      </c>
      <c r="K5">
        <v>1</v>
      </c>
      <c r="L5" t="s">
        <v>118</v>
      </c>
    </row>
    <row r="6" spans="1:12" x14ac:dyDescent="0.25">
      <c r="A6">
        <v>1</v>
      </c>
      <c r="B6" s="6">
        <v>377000</v>
      </c>
      <c r="C6">
        <v>90</v>
      </c>
      <c r="E6" s="88">
        <f>B6/C6</f>
        <v>4188.8888888888887</v>
      </c>
      <c r="F6">
        <v>2</v>
      </c>
      <c r="G6" s="249">
        <v>90</v>
      </c>
      <c r="H6" s="140">
        <v>1</v>
      </c>
      <c r="K6">
        <v>2</v>
      </c>
      <c r="L6" t="s">
        <v>119</v>
      </c>
    </row>
    <row r="7" spans="1:12" x14ac:dyDescent="0.25">
      <c r="A7">
        <f>A6+1</f>
        <v>2</v>
      </c>
      <c r="B7" s="6">
        <v>531000</v>
      </c>
      <c r="C7">
        <v>105</v>
      </c>
      <c r="E7" s="88">
        <f>B7/C7</f>
        <v>5057.1428571428569</v>
      </c>
      <c r="F7">
        <v>2</v>
      </c>
      <c r="G7" s="249">
        <v>40</v>
      </c>
      <c r="H7" s="140">
        <v>1</v>
      </c>
      <c r="K7">
        <v>3</v>
      </c>
      <c r="L7" t="s">
        <v>120</v>
      </c>
    </row>
    <row r="8" spans="1:12" x14ac:dyDescent="0.25">
      <c r="A8">
        <f t="shared" ref="A8:A42" si="0">A7+1</f>
        <v>3</v>
      </c>
      <c r="B8" s="6"/>
      <c r="E8" s="88"/>
      <c r="K8">
        <v>4</v>
      </c>
      <c r="L8" t="s">
        <v>115</v>
      </c>
    </row>
    <row r="9" spans="1:12" x14ac:dyDescent="0.25">
      <c r="A9">
        <f t="shared" si="0"/>
        <v>4</v>
      </c>
      <c r="B9" s="6"/>
      <c r="E9" s="88"/>
    </row>
    <row r="10" spans="1:12" x14ac:dyDescent="0.25">
      <c r="A10">
        <f t="shared" si="0"/>
        <v>5</v>
      </c>
      <c r="B10" s="6"/>
      <c r="E10" s="88"/>
    </row>
    <row r="11" spans="1:12" x14ac:dyDescent="0.25">
      <c r="A11">
        <f t="shared" si="0"/>
        <v>6</v>
      </c>
      <c r="B11" s="6"/>
      <c r="E11" s="88"/>
    </row>
    <row r="12" spans="1:12" x14ac:dyDescent="0.25">
      <c r="A12">
        <f t="shared" si="0"/>
        <v>7</v>
      </c>
      <c r="B12" s="6"/>
      <c r="E12" s="88"/>
    </row>
    <row r="13" spans="1:12" x14ac:dyDescent="0.25">
      <c r="A13">
        <f t="shared" si="0"/>
        <v>8</v>
      </c>
      <c r="B13" s="6"/>
      <c r="E13" s="88"/>
    </row>
    <row r="14" spans="1:12" x14ac:dyDescent="0.25">
      <c r="A14">
        <f t="shared" si="0"/>
        <v>9</v>
      </c>
      <c r="B14" s="6"/>
      <c r="E14" s="88"/>
    </row>
    <row r="15" spans="1:12" x14ac:dyDescent="0.25">
      <c r="A15">
        <f t="shared" si="0"/>
        <v>10</v>
      </c>
      <c r="B15" s="6"/>
      <c r="E15" s="88"/>
    </row>
    <row r="16" spans="1:12" x14ac:dyDescent="0.25">
      <c r="A16">
        <f t="shared" si="0"/>
        <v>11</v>
      </c>
      <c r="B16" s="6"/>
      <c r="E16" s="88"/>
    </row>
    <row r="17" spans="1:5" x14ac:dyDescent="0.25">
      <c r="A17">
        <f t="shared" si="0"/>
        <v>12</v>
      </c>
      <c r="B17" s="6"/>
      <c r="E17" s="88"/>
    </row>
    <row r="18" spans="1:5" x14ac:dyDescent="0.25">
      <c r="A18">
        <f t="shared" si="0"/>
        <v>13</v>
      </c>
      <c r="B18" s="6"/>
      <c r="E18" s="88"/>
    </row>
    <row r="19" spans="1:5" x14ac:dyDescent="0.25">
      <c r="A19">
        <f t="shared" si="0"/>
        <v>14</v>
      </c>
      <c r="B19" s="6"/>
      <c r="E19" s="88"/>
    </row>
    <row r="20" spans="1:5" x14ac:dyDescent="0.25">
      <c r="A20">
        <f t="shared" si="0"/>
        <v>15</v>
      </c>
      <c r="B20" s="6"/>
      <c r="E20" s="88"/>
    </row>
    <row r="21" spans="1:5" x14ac:dyDescent="0.25">
      <c r="A21">
        <f t="shared" si="0"/>
        <v>16</v>
      </c>
      <c r="B21" s="6"/>
      <c r="E21" s="88"/>
    </row>
    <row r="22" spans="1:5" x14ac:dyDescent="0.25">
      <c r="A22">
        <f t="shared" si="0"/>
        <v>17</v>
      </c>
      <c r="B22" s="6"/>
      <c r="E22" s="88"/>
    </row>
    <row r="23" spans="1:5" x14ac:dyDescent="0.25">
      <c r="A23">
        <f t="shared" si="0"/>
        <v>18</v>
      </c>
      <c r="B23" s="6"/>
      <c r="E23" s="88"/>
    </row>
    <row r="24" spans="1:5" x14ac:dyDescent="0.25">
      <c r="A24">
        <f t="shared" si="0"/>
        <v>19</v>
      </c>
      <c r="B24" s="6"/>
      <c r="E24" s="88"/>
    </row>
    <row r="25" spans="1:5" x14ac:dyDescent="0.25">
      <c r="A25">
        <f t="shared" si="0"/>
        <v>20</v>
      </c>
      <c r="B25" s="6"/>
      <c r="E25" s="88"/>
    </row>
    <row r="26" spans="1:5" x14ac:dyDescent="0.25">
      <c r="A26">
        <f t="shared" si="0"/>
        <v>21</v>
      </c>
      <c r="B26" s="6"/>
      <c r="E26" s="88"/>
    </row>
    <row r="27" spans="1:5" x14ac:dyDescent="0.25">
      <c r="A27">
        <f t="shared" si="0"/>
        <v>22</v>
      </c>
      <c r="B27" s="6"/>
      <c r="E27" s="88"/>
    </row>
    <row r="28" spans="1:5" x14ac:dyDescent="0.25">
      <c r="A28">
        <f t="shared" si="0"/>
        <v>23</v>
      </c>
      <c r="B28" s="6"/>
      <c r="E28" s="88"/>
    </row>
    <row r="29" spans="1:5" x14ac:dyDescent="0.25">
      <c r="A29">
        <f t="shared" si="0"/>
        <v>24</v>
      </c>
      <c r="B29" s="6"/>
      <c r="E29" s="88"/>
    </row>
    <row r="30" spans="1:5" x14ac:dyDescent="0.25">
      <c r="A30">
        <f t="shared" si="0"/>
        <v>25</v>
      </c>
      <c r="B30" s="6"/>
      <c r="E30" s="88"/>
    </row>
    <row r="31" spans="1:5" x14ac:dyDescent="0.25">
      <c r="A31">
        <f t="shared" si="0"/>
        <v>26</v>
      </c>
      <c r="B31" s="6"/>
      <c r="E31" s="88"/>
    </row>
    <row r="32" spans="1:5" x14ac:dyDescent="0.25">
      <c r="A32">
        <f t="shared" si="0"/>
        <v>27</v>
      </c>
      <c r="B32" s="6"/>
      <c r="E32" s="88"/>
    </row>
    <row r="33" spans="1:5" x14ac:dyDescent="0.25">
      <c r="A33">
        <f t="shared" si="0"/>
        <v>28</v>
      </c>
      <c r="B33" s="6"/>
      <c r="E33" s="88"/>
    </row>
    <row r="34" spans="1:5" x14ac:dyDescent="0.25">
      <c r="A34">
        <f t="shared" si="0"/>
        <v>29</v>
      </c>
      <c r="B34" s="6"/>
      <c r="E34" s="88"/>
    </row>
    <row r="35" spans="1:5" x14ac:dyDescent="0.25">
      <c r="A35">
        <f t="shared" si="0"/>
        <v>30</v>
      </c>
      <c r="B35" s="6"/>
      <c r="E35" s="88"/>
    </row>
    <row r="36" spans="1:5" x14ac:dyDescent="0.25">
      <c r="A36">
        <f t="shared" si="0"/>
        <v>31</v>
      </c>
      <c r="B36" s="6"/>
      <c r="E36" s="88"/>
    </row>
    <row r="37" spans="1:5" x14ac:dyDescent="0.25">
      <c r="A37">
        <f t="shared" si="0"/>
        <v>32</v>
      </c>
      <c r="B37" s="6"/>
      <c r="E37" s="88"/>
    </row>
    <row r="38" spans="1:5" x14ac:dyDescent="0.25">
      <c r="A38">
        <f t="shared" si="0"/>
        <v>33</v>
      </c>
      <c r="B38" s="6"/>
      <c r="E38" s="88"/>
    </row>
    <row r="39" spans="1:5" x14ac:dyDescent="0.25">
      <c r="A39">
        <f t="shared" si="0"/>
        <v>34</v>
      </c>
      <c r="B39" s="6"/>
      <c r="E39" s="88"/>
    </row>
    <row r="40" spans="1:5" x14ac:dyDescent="0.25">
      <c r="A40">
        <f t="shared" si="0"/>
        <v>35</v>
      </c>
      <c r="B40" s="6"/>
      <c r="E40" s="88"/>
    </row>
    <row r="41" spans="1:5" x14ac:dyDescent="0.25">
      <c r="A41">
        <f t="shared" si="0"/>
        <v>36</v>
      </c>
      <c r="B41" s="6"/>
      <c r="E41" s="88"/>
    </row>
    <row r="42" spans="1:5" x14ac:dyDescent="0.25">
      <c r="A42">
        <f t="shared" si="0"/>
        <v>37</v>
      </c>
      <c r="B42" s="6"/>
      <c r="E42" s="88"/>
    </row>
    <row r="43" spans="1:5" x14ac:dyDescent="0.25">
      <c r="A43" t="s">
        <v>117</v>
      </c>
      <c r="B43" s="6">
        <f>SUM(B6:B42)/COUNTA(B6:B42)</f>
        <v>454000</v>
      </c>
      <c r="C43" s="6">
        <f t="shared" ref="C43" si="1">SUM(C6:C42)/COUNTA(C6:C42)</f>
        <v>97.5</v>
      </c>
      <c r="D43" s="6"/>
      <c r="E43" s="6">
        <f>SUM(E6:E42)/COUNTA(E6:E42)</f>
        <v>4623.0158730158728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5"/>
  <sheetViews>
    <sheetView zoomScale="70" zoomScaleNormal="70" workbookViewId="0">
      <selection activeCell="B2" sqref="B2:B3"/>
    </sheetView>
  </sheetViews>
  <sheetFormatPr defaultColWidth="9.140625" defaultRowHeight="12.75" outlineLevelRow="1" x14ac:dyDescent="0.2"/>
  <cols>
    <col min="1" max="1" width="3.140625" style="209" customWidth="1"/>
    <col min="2" max="2" width="37.5703125" style="209" customWidth="1"/>
    <col min="3" max="3" width="7.28515625" style="212" bestFit="1" customWidth="1"/>
    <col min="4" max="4" width="13.42578125" style="209" customWidth="1"/>
    <col min="5" max="5" width="10.42578125" style="209" bestFit="1" customWidth="1"/>
    <col min="6" max="6" width="12.140625" style="209" bestFit="1" customWidth="1"/>
    <col min="7" max="7" width="16.85546875" style="213" customWidth="1"/>
    <col min="8" max="8" width="9.140625" style="213" bestFit="1" customWidth="1"/>
    <col min="9" max="9" width="1.7109375" style="213" customWidth="1"/>
    <col min="10" max="10" width="9.140625" style="214"/>
    <col min="11" max="11" width="11.85546875" style="214" customWidth="1"/>
    <col min="12" max="12" width="9.140625" style="214"/>
    <col min="13" max="13" width="10.42578125" style="214" bestFit="1" customWidth="1"/>
    <col min="14" max="14" width="16.140625" style="214" customWidth="1"/>
    <col min="15" max="15" width="9.140625" style="214"/>
    <col min="16" max="16" width="9.5703125" style="214" bestFit="1" customWidth="1"/>
    <col min="17" max="17" width="10.42578125" style="214" bestFit="1" customWidth="1"/>
    <col min="18" max="16384" width="9.140625" style="214"/>
  </cols>
  <sheetData>
    <row r="2" spans="1:10" x14ac:dyDescent="0.2">
      <c r="B2" s="209" t="s">
        <v>177</v>
      </c>
    </row>
    <row r="3" spans="1:10" x14ac:dyDescent="0.2">
      <c r="B3" s="209" t="s">
        <v>176</v>
      </c>
    </row>
    <row r="5" spans="1:10" s="142" customFormat="1" ht="13.5" customHeight="1" x14ac:dyDescent="0.2">
      <c r="A5" s="143"/>
      <c r="B5" s="144"/>
      <c r="C5" s="141"/>
      <c r="D5" s="141"/>
      <c r="E5" s="141"/>
      <c r="F5" s="141"/>
      <c r="G5" s="141"/>
      <c r="H5" s="141"/>
      <c r="I5" s="141"/>
    </row>
    <row r="6" spans="1:10" s="147" customFormat="1" ht="13.5" customHeight="1" x14ac:dyDescent="0.2">
      <c r="A6" s="145"/>
      <c r="B6" s="289" t="s">
        <v>152</v>
      </c>
      <c r="C6" s="290"/>
      <c r="D6" s="290"/>
      <c r="E6" s="290"/>
      <c r="F6" s="290" t="s">
        <v>122</v>
      </c>
      <c r="G6" s="290"/>
      <c r="H6" s="291"/>
      <c r="I6" s="146"/>
      <c r="J6" s="147" t="s">
        <v>123</v>
      </c>
    </row>
    <row r="7" spans="1:10" s="147" customFormat="1" ht="13.5" customHeight="1" x14ac:dyDescent="0.2">
      <c r="A7" s="145"/>
      <c r="B7" s="148" t="s">
        <v>157</v>
      </c>
      <c r="C7" s="149"/>
      <c r="D7" s="149"/>
      <c r="E7" s="149"/>
      <c r="F7" s="149"/>
      <c r="G7" s="149"/>
      <c r="H7" s="150"/>
      <c r="I7" s="151"/>
    </row>
    <row r="8" spans="1:10" s="158" customFormat="1" ht="13.5" customHeight="1" x14ac:dyDescent="0.2">
      <c r="A8" s="152"/>
      <c r="B8" s="153" t="s">
        <v>153</v>
      </c>
      <c r="C8" s="154"/>
      <c r="D8" s="154"/>
      <c r="E8" s="155"/>
      <c r="F8" s="292">
        <v>120</v>
      </c>
      <c r="G8" s="154" t="s">
        <v>125</v>
      </c>
      <c r="H8" s="156"/>
      <c r="I8" s="157"/>
    </row>
    <row r="9" spans="1:10" s="158" customFormat="1" ht="13.5" customHeight="1" x14ac:dyDescent="0.2">
      <c r="A9" s="152"/>
      <c r="B9" s="153" t="s">
        <v>154</v>
      </c>
      <c r="C9" s="154"/>
      <c r="D9" s="154"/>
      <c r="E9" s="155"/>
      <c r="F9" s="292">
        <v>1600</v>
      </c>
      <c r="G9" s="154" t="s">
        <v>126</v>
      </c>
      <c r="H9" s="156"/>
      <c r="I9" s="157"/>
    </row>
    <row r="10" spans="1:10" s="158" customFormat="1" ht="13.5" customHeight="1" x14ac:dyDescent="0.2">
      <c r="A10" s="152"/>
      <c r="B10" s="153" t="s">
        <v>155</v>
      </c>
      <c r="C10" s="154"/>
      <c r="D10" s="154"/>
      <c r="E10" s="155"/>
      <c r="F10" s="292">
        <v>300000</v>
      </c>
      <c r="G10" s="154" t="s">
        <v>127</v>
      </c>
      <c r="H10" s="156"/>
      <c r="I10" s="157"/>
      <c r="J10" s="159" t="s">
        <v>128</v>
      </c>
    </row>
    <row r="11" spans="1:10" s="158" customFormat="1" ht="13.5" customHeight="1" x14ac:dyDescent="0.2">
      <c r="A11" s="152"/>
      <c r="B11" s="153" t="s">
        <v>156</v>
      </c>
      <c r="C11" s="154"/>
      <c r="D11" s="154"/>
      <c r="E11" s="155"/>
      <c r="F11" s="160">
        <f>MAX(G34:G83)</f>
        <v>483230.09317216079</v>
      </c>
      <c r="G11" s="161">
        <f>MAX([1]DCF!C33:C82)</f>
        <v>2042</v>
      </c>
      <c r="H11" s="162"/>
      <c r="I11" s="163"/>
      <c r="J11" s="158" t="s">
        <v>129</v>
      </c>
    </row>
    <row r="12" spans="1:10" s="158" customFormat="1" ht="13.5" customHeight="1" x14ac:dyDescent="0.2">
      <c r="A12" s="152"/>
      <c r="B12" s="153"/>
      <c r="C12" s="154"/>
      <c r="D12" s="154"/>
      <c r="E12" s="155"/>
      <c r="F12" s="164"/>
      <c r="G12" s="154"/>
      <c r="H12" s="156"/>
      <c r="I12" s="163"/>
    </row>
    <row r="13" spans="1:10" s="147" customFormat="1" ht="13.5" customHeight="1" x14ac:dyDescent="0.2">
      <c r="A13" s="145"/>
      <c r="B13" s="148" t="s">
        <v>8</v>
      </c>
      <c r="C13" s="149"/>
      <c r="D13" s="149"/>
      <c r="E13" s="165"/>
      <c r="F13" s="149"/>
      <c r="G13" s="149"/>
      <c r="H13" s="150"/>
      <c r="I13" s="166"/>
    </row>
    <row r="14" spans="1:10" s="159" customFormat="1" ht="13.5" customHeight="1" x14ac:dyDescent="0.2">
      <c r="A14" s="167"/>
      <c r="B14" s="153" t="s">
        <v>80</v>
      </c>
      <c r="C14" s="154"/>
      <c r="D14" s="154"/>
      <c r="E14" s="154" t="s">
        <v>130</v>
      </c>
      <c r="F14" s="292">
        <v>240000</v>
      </c>
      <c r="G14" s="154" t="s">
        <v>131</v>
      </c>
      <c r="H14" s="156"/>
      <c r="I14" s="163"/>
      <c r="J14" s="159" t="s">
        <v>132</v>
      </c>
    </row>
    <row r="15" spans="1:10" s="159" customFormat="1" ht="13.5" customHeight="1" x14ac:dyDescent="0.2">
      <c r="A15" s="168"/>
      <c r="B15" s="153" t="s">
        <v>158</v>
      </c>
      <c r="C15" s="154"/>
      <c r="D15" s="154"/>
      <c r="E15" s="154" t="s">
        <v>130</v>
      </c>
      <c r="F15" s="292">
        <v>5000</v>
      </c>
      <c r="G15" s="154" t="s">
        <v>133</v>
      </c>
      <c r="H15" s="162">
        <f>F15/F$14</f>
        <v>2.0833333333333332E-2</v>
      </c>
      <c r="I15" s="163"/>
      <c r="J15" s="159" t="s">
        <v>134</v>
      </c>
    </row>
    <row r="16" spans="1:10" s="159" customFormat="1" ht="13.5" customHeight="1" x14ac:dyDescent="0.2">
      <c r="A16" s="168"/>
      <c r="B16" s="153" t="s">
        <v>159</v>
      </c>
      <c r="C16" s="169"/>
      <c r="D16" s="154"/>
      <c r="E16" s="154" t="s">
        <v>130</v>
      </c>
      <c r="F16" s="292">
        <v>1000</v>
      </c>
      <c r="G16" s="154" t="s">
        <v>133</v>
      </c>
      <c r="H16" s="162">
        <f t="shared" ref="H16:H17" si="0">F16/F$14</f>
        <v>4.1666666666666666E-3</v>
      </c>
      <c r="I16" s="163"/>
      <c r="J16" s="159" t="s">
        <v>135</v>
      </c>
    </row>
    <row r="17" spans="1:17" s="155" customFormat="1" ht="13.5" customHeight="1" x14ac:dyDescent="0.2">
      <c r="A17" s="157"/>
      <c r="B17" s="153" t="s">
        <v>160</v>
      </c>
      <c r="C17" s="154"/>
      <c r="D17" s="154"/>
      <c r="E17" s="154" t="s">
        <v>130</v>
      </c>
      <c r="F17" s="292">
        <v>1000</v>
      </c>
      <c r="G17" s="154" t="s">
        <v>133</v>
      </c>
      <c r="H17" s="162">
        <f t="shared" si="0"/>
        <v>4.1666666666666666E-3</v>
      </c>
      <c r="I17" s="163"/>
      <c r="J17" s="155" t="s">
        <v>136</v>
      </c>
    </row>
    <row r="18" spans="1:17" s="171" customFormat="1" ht="13.5" customHeight="1" x14ac:dyDescent="0.2">
      <c r="A18" s="157"/>
      <c r="B18" s="153"/>
      <c r="C18" s="154"/>
      <c r="D18" s="154"/>
      <c r="E18" s="170"/>
      <c r="F18" s="169"/>
      <c r="G18" s="154"/>
      <c r="H18" s="156"/>
      <c r="I18" s="163"/>
    </row>
    <row r="19" spans="1:17" s="174" customFormat="1" ht="13.5" customHeight="1" x14ac:dyDescent="0.2">
      <c r="A19" s="172"/>
      <c r="B19" s="148" t="s">
        <v>161</v>
      </c>
      <c r="C19" s="149"/>
      <c r="D19" s="149"/>
      <c r="E19" s="173"/>
      <c r="F19" s="149"/>
      <c r="G19" s="149"/>
      <c r="H19" s="150"/>
      <c r="I19" s="166"/>
    </row>
    <row r="20" spans="1:17" s="171" customFormat="1" ht="13.5" customHeight="1" x14ac:dyDescent="0.2">
      <c r="A20" s="163"/>
      <c r="B20" s="153" t="s">
        <v>162</v>
      </c>
      <c r="C20" s="154"/>
      <c r="D20" s="154"/>
      <c r="E20" s="170"/>
      <c r="F20" s="293">
        <v>2022</v>
      </c>
      <c r="G20" s="154"/>
      <c r="H20" s="156"/>
      <c r="I20" s="163"/>
      <c r="J20" s="171" t="s">
        <v>137</v>
      </c>
    </row>
    <row r="21" spans="1:17" s="175" customFormat="1" ht="13.5" customHeight="1" x14ac:dyDescent="0.2">
      <c r="A21" s="163"/>
      <c r="B21" s="153" t="s">
        <v>163</v>
      </c>
      <c r="C21" s="154"/>
      <c r="D21" s="154"/>
      <c r="E21" s="170"/>
      <c r="F21" s="293">
        <v>20</v>
      </c>
      <c r="G21" s="154" t="s">
        <v>138</v>
      </c>
      <c r="H21" s="156"/>
      <c r="I21" s="157" t="s">
        <v>139</v>
      </c>
      <c r="J21" s="171" t="s">
        <v>140</v>
      </c>
    </row>
    <row r="22" spans="1:17" s="175" customFormat="1" ht="13.5" customHeight="1" x14ac:dyDescent="0.2">
      <c r="A22" s="163"/>
      <c r="B22" s="153" t="s">
        <v>141</v>
      </c>
      <c r="C22" s="154"/>
      <c r="D22" s="154"/>
      <c r="E22" s="170"/>
      <c r="F22" s="294">
        <v>0.05</v>
      </c>
      <c r="G22" s="154" t="s">
        <v>133</v>
      </c>
      <c r="H22" s="156"/>
      <c r="I22" s="163"/>
      <c r="J22" s="176" t="s">
        <v>142</v>
      </c>
      <c r="O22" s="175" t="s">
        <v>164</v>
      </c>
    </row>
    <row r="23" spans="1:17" s="175" customFormat="1" ht="13.5" customHeight="1" outlineLevel="1" x14ac:dyDescent="0.2">
      <c r="A23" s="163"/>
      <c r="B23" s="153"/>
      <c r="C23" s="154"/>
      <c r="D23" s="154"/>
      <c r="E23" s="170"/>
      <c r="F23" s="169"/>
      <c r="G23" s="154"/>
      <c r="H23" s="156"/>
      <c r="I23" s="163"/>
    </row>
    <row r="24" spans="1:17" s="179" customFormat="1" ht="13.5" customHeight="1" outlineLevel="1" x14ac:dyDescent="0.2">
      <c r="A24" s="166"/>
      <c r="B24" s="177" t="s">
        <v>165</v>
      </c>
      <c r="C24" s="149"/>
      <c r="D24" s="149"/>
      <c r="E24" s="173"/>
      <c r="F24" s="178"/>
      <c r="G24" s="149"/>
      <c r="H24" s="150"/>
      <c r="I24" s="166"/>
    </row>
    <row r="25" spans="1:17" s="175" customFormat="1" ht="13.5" customHeight="1" outlineLevel="1" x14ac:dyDescent="0.2">
      <c r="A25" s="163"/>
      <c r="B25" s="153" t="s">
        <v>166</v>
      </c>
      <c r="C25" s="154"/>
      <c r="D25" s="154"/>
      <c r="E25" s="170"/>
      <c r="F25" s="295">
        <v>0.02</v>
      </c>
      <c r="G25" s="154" t="s">
        <v>133</v>
      </c>
      <c r="H25" s="156"/>
      <c r="I25" s="163"/>
    </row>
    <row r="26" spans="1:17" s="175" customFormat="1" ht="13.5" customHeight="1" outlineLevel="1" x14ac:dyDescent="0.2">
      <c r="A26" s="163"/>
      <c r="B26" s="153" t="s">
        <v>167</v>
      </c>
      <c r="C26" s="154"/>
      <c r="D26" s="154"/>
      <c r="E26" s="170"/>
      <c r="F26" s="295">
        <v>0.02</v>
      </c>
      <c r="G26" s="154" t="s">
        <v>133</v>
      </c>
      <c r="H26" s="156"/>
      <c r="I26" s="163"/>
    </row>
    <row r="27" spans="1:17" s="175" customFormat="1" ht="13.5" customHeight="1" outlineLevel="1" x14ac:dyDescent="0.2">
      <c r="A27" s="163"/>
      <c r="B27" s="153" t="s">
        <v>168</v>
      </c>
      <c r="C27" s="154"/>
      <c r="D27" s="154"/>
      <c r="E27" s="170"/>
      <c r="F27" s="295">
        <v>0.02</v>
      </c>
      <c r="G27" s="154" t="s">
        <v>133</v>
      </c>
      <c r="H27" s="156"/>
      <c r="I27" s="163"/>
    </row>
    <row r="28" spans="1:17" s="175" customFormat="1" ht="13.5" customHeight="1" outlineLevel="1" x14ac:dyDescent="0.2">
      <c r="A28" s="163"/>
      <c r="B28" s="153" t="s">
        <v>169</v>
      </c>
      <c r="C28" s="154"/>
      <c r="D28" s="154"/>
      <c r="E28" s="170"/>
      <c r="F28" s="295">
        <v>0.02</v>
      </c>
      <c r="G28" s="154" t="s">
        <v>133</v>
      </c>
      <c r="H28" s="156"/>
      <c r="I28" s="163"/>
    </row>
    <row r="29" spans="1:17" s="175" customFormat="1" ht="13.5" customHeight="1" outlineLevel="1" x14ac:dyDescent="0.2">
      <c r="A29" s="163"/>
      <c r="B29" s="180"/>
      <c r="C29" s="154"/>
      <c r="D29" s="154"/>
      <c r="E29" s="181"/>
      <c r="F29" s="154"/>
      <c r="G29" s="154"/>
      <c r="H29" s="156"/>
      <c r="I29" s="163"/>
    </row>
    <row r="30" spans="1:17" s="175" customFormat="1" ht="13.5" customHeight="1" x14ac:dyDescent="0.2">
      <c r="A30" s="152"/>
      <c r="B30" s="182" t="s">
        <v>170</v>
      </c>
      <c r="C30" s="183"/>
      <c r="D30" s="183"/>
      <c r="E30" s="184"/>
      <c r="F30" s="185">
        <f>NPV(F22,H35:H83)+H34</f>
        <v>369988.13713315921</v>
      </c>
      <c r="G30" s="184"/>
      <c r="H30" s="186" t="s">
        <v>143</v>
      </c>
      <c r="I30" s="163"/>
      <c r="J30" s="171" t="s">
        <v>144</v>
      </c>
      <c r="Q30" s="221"/>
    </row>
    <row r="31" spans="1:17" s="175" customFormat="1" ht="13.5" customHeight="1" x14ac:dyDescent="0.2">
      <c r="A31" s="163"/>
      <c r="B31" s="187" t="s">
        <v>171</v>
      </c>
      <c r="C31" s="188"/>
      <c r="D31" s="188"/>
      <c r="E31" s="189"/>
      <c r="F31" s="190">
        <f>F30 / ( 1.21 )</f>
        <v>305775.31994475971</v>
      </c>
      <c r="G31" s="189"/>
      <c r="H31" s="191" t="s">
        <v>145</v>
      </c>
      <c r="I31" s="163"/>
      <c r="J31" s="176" t="s">
        <v>146</v>
      </c>
    </row>
    <row r="32" spans="1:17" s="175" customFormat="1" ht="13.5" customHeight="1" x14ac:dyDescent="0.2">
      <c r="A32" s="163"/>
      <c r="B32" s="163"/>
      <c r="C32" s="163"/>
      <c r="D32" s="163"/>
      <c r="E32" s="163"/>
      <c r="F32" s="163"/>
      <c r="G32" s="163"/>
      <c r="H32" s="163"/>
      <c r="I32" s="163"/>
    </row>
    <row r="33" spans="1:18" s="179" customFormat="1" ht="22.15" customHeight="1" x14ac:dyDescent="0.2">
      <c r="A33" s="166"/>
      <c r="B33" s="296" t="s">
        <v>147</v>
      </c>
      <c r="C33" s="297" t="s">
        <v>148</v>
      </c>
      <c r="D33" s="297" t="s">
        <v>149</v>
      </c>
      <c r="E33" s="297" t="s">
        <v>150</v>
      </c>
      <c r="F33" s="297" t="s">
        <v>151</v>
      </c>
      <c r="G33" s="297" t="s">
        <v>124</v>
      </c>
      <c r="H33" s="298" t="s">
        <v>121</v>
      </c>
      <c r="I33" s="157"/>
      <c r="K33" s="179" t="s">
        <v>172</v>
      </c>
    </row>
    <row r="34" spans="1:18" s="174" customFormat="1" ht="13.5" customHeight="1" x14ac:dyDescent="0.2">
      <c r="A34" s="172"/>
      <c r="B34" s="192">
        <v>1</v>
      </c>
      <c r="C34" s="193">
        <f>F20</f>
        <v>2022</v>
      </c>
      <c r="D34" s="194">
        <f>F15</f>
        <v>5000</v>
      </c>
      <c r="E34" s="195">
        <f>F16</f>
        <v>1000</v>
      </c>
      <c r="F34" s="195">
        <f>F17</f>
        <v>1000</v>
      </c>
      <c r="G34" s="196">
        <f>12*F9</f>
        <v>19200</v>
      </c>
      <c r="H34" s="197">
        <f>G34-SUM(D34:F34)</f>
        <v>12200</v>
      </c>
      <c r="I34" s="163"/>
      <c r="K34" s="215"/>
      <c r="L34" s="216"/>
      <c r="M34" s="217">
        <v>12200</v>
      </c>
      <c r="N34" s="219"/>
      <c r="O34" s="219"/>
      <c r="P34" s="219"/>
      <c r="R34" s="220"/>
    </row>
    <row r="35" spans="1:18" s="171" customFormat="1" ht="13.5" customHeight="1" x14ac:dyDescent="0.2">
      <c r="A35" s="157"/>
      <c r="B35" s="192">
        <f t="shared" ref="B35:B83" si="1">IF(B34="","",IF(F$21&lt;B34,"",B34+1))</f>
        <v>2</v>
      </c>
      <c r="C35" s="198">
        <f t="shared" ref="C35:C83" si="2">IF(B35="","",C34+1)</f>
        <v>2023</v>
      </c>
      <c r="D35" s="199">
        <f t="shared" ref="D35:D83" si="3">IF(B36="",0,D34*(1+F$27))</f>
        <v>5100</v>
      </c>
      <c r="E35" s="195">
        <f t="shared" ref="E35:E83" si="4">IF(B36="",0,E34*(1+F$28))</f>
        <v>1020</v>
      </c>
      <c r="F35" s="195">
        <f t="shared" ref="F35:F83" si="5">IF(B36="",0,F34*(1+F$28))</f>
        <v>1020</v>
      </c>
      <c r="G35" s="200">
        <f>IF(B35="",0,(G34*(1+F$26))+IF(B34=F$21,F$10*(1+F$25)^(B35),0))</f>
        <v>19584</v>
      </c>
      <c r="H35" s="197">
        <f t="shared" ref="H35:H83" si="6">G35-SUM(D35:F35)</f>
        <v>12444</v>
      </c>
      <c r="I35" s="163"/>
      <c r="K35" s="215">
        <f t="shared" ref="K35:K41" si="7">H35</f>
        <v>12444</v>
      </c>
      <c r="L35" s="216">
        <f>F$22</f>
        <v>0.05</v>
      </c>
      <c r="M35" s="217">
        <f t="shared" ref="M35:M54" si="8">K35/((1+L35)^B34)</f>
        <v>11851.428571428571</v>
      </c>
      <c r="N35" s="219">
        <f t="shared" ref="N35:N53" si="9">K35*L35</f>
        <v>622.20000000000005</v>
      </c>
      <c r="O35" s="219">
        <f t="shared" ref="O35:O53" si="10">M35*L35</f>
        <v>592.57142857142856</v>
      </c>
      <c r="P35" s="219">
        <f t="shared" ref="P35:P53" si="11">O35+M35</f>
        <v>12444</v>
      </c>
      <c r="R35" s="220"/>
    </row>
    <row r="36" spans="1:18" s="171" customFormat="1" ht="13.5" customHeight="1" x14ac:dyDescent="0.2">
      <c r="A36" s="157"/>
      <c r="B36" s="192">
        <f t="shared" si="1"/>
        <v>3</v>
      </c>
      <c r="C36" s="198">
        <f t="shared" si="2"/>
        <v>2024</v>
      </c>
      <c r="D36" s="199">
        <f t="shared" si="3"/>
        <v>5202</v>
      </c>
      <c r="E36" s="195">
        <f t="shared" si="4"/>
        <v>1040.4000000000001</v>
      </c>
      <c r="F36" s="195">
        <f t="shared" si="5"/>
        <v>1040.4000000000001</v>
      </c>
      <c r="G36" s="200">
        <f>IF(B36="",0,(G35*(1+F$26))+IF(B35=F$21,F$10*(1+F$25)^(B36),0))</f>
        <v>19975.68</v>
      </c>
      <c r="H36" s="197">
        <f t="shared" si="6"/>
        <v>12692.880000000001</v>
      </c>
      <c r="I36" s="163"/>
      <c r="K36" s="215">
        <f t="shared" si="7"/>
        <v>12692.880000000001</v>
      </c>
      <c r="L36" s="216">
        <f t="shared" ref="L36:L38" si="12">F$22</f>
        <v>0.05</v>
      </c>
      <c r="M36" s="217">
        <f t="shared" si="8"/>
        <v>11512.816326530612</v>
      </c>
      <c r="N36" s="219">
        <f t="shared" si="9"/>
        <v>634.64400000000012</v>
      </c>
      <c r="O36" s="219">
        <f t="shared" si="10"/>
        <v>575.64081632653063</v>
      </c>
      <c r="P36" s="219">
        <f t="shared" si="11"/>
        <v>12088.457142857143</v>
      </c>
      <c r="R36" s="220"/>
    </row>
    <row r="37" spans="1:18" s="175" customFormat="1" ht="13.5" customHeight="1" x14ac:dyDescent="0.2">
      <c r="A37" s="163"/>
      <c r="B37" s="192">
        <f t="shared" si="1"/>
        <v>4</v>
      </c>
      <c r="C37" s="198">
        <f t="shared" si="2"/>
        <v>2025</v>
      </c>
      <c r="D37" s="199">
        <f t="shared" si="3"/>
        <v>5306.04</v>
      </c>
      <c r="E37" s="195">
        <f t="shared" si="4"/>
        <v>1061.2080000000001</v>
      </c>
      <c r="F37" s="195">
        <f t="shared" si="5"/>
        <v>1061.2080000000001</v>
      </c>
      <c r="G37" s="200">
        <f t="shared" ref="G37:G83" si="13">IF(B37="",0,(G36*(1+F$26))+IF(B36=F$21,F$10*(1+F$25)^(B37),0))</f>
        <v>20375.193600000002</v>
      </c>
      <c r="H37" s="197">
        <f t="shared" si="6"/>
        <v>12946.737600000002</v>
      </c>
      <c r="I37" s="163"/>
      <c r="K37" s="215">
        <f t="shared" si="7"/>
        <v>12946.737600000002</v>
      </c>
      <c r="L37" s="216">
        <f t="shared" si="12"/>
        <v>0.05</v>
      </c>
      <c r="M37" s="217">
        <f t="shared" si="8"/>
        <v>11183.878717201167</v>
      </c>
      <c r="N37" s="219">
        <f t="shared" si="9"/>
        <v>647.33688000000018</v>
      </c>
      <c r="O37" s="219">
        <f t="shared" si="10"/>
        <v>559.19393586005833</v>
      </c>
      <c r="P37" s="219">
        <f t="shared" si="11"/>
        <v>11743.072653061225</v>
      </c>
      <c r="R37" s="220"/>
    </row>
    <row r="38" spans="1:18" s="175" customFormat="1" ht="13.5" customHeight="1" x14ac:dyDescent="0.2">
      <c r="A38" s="163"/>
      <c r="B38" s="192">
        <f t="shared" si="1"/>
        <v>5</v>
      </c>
      <c r="C38" s="198">
        <f t="shared" si="2"/>
        <v>2026</v>
      </c>
      <c r="D38" s="199">
        <f t="shared" si="3"/>
        <v>5412.1607999999997</v>
      </c>
      <c r="E38" s="195">
        <f t="shared" si="4"/>
        <v>1082.4321600000001</v>
      </c>
      <c r="F38" s="195">
        <f t="shared" si="5"/>
        <v>1082.4321600000001</v>
      </c>
      <c r="G38" s="200">
        <f t="shared" si="13"/>
        <v>20782.697472000003</v>
      </c>
      <c r="H38" s="197">
        <f t="shared" si="6"/>
        <v>13205.672352000003</v>
      </c>
      <c r="I38" s="163"/>
      <c r="K38" s="215">
        <f t="shared" si="7"/>
        <v>13205.672352000003</v>
      </c>
      <c r="L38" s="216">
        <f t="shared" si="12"/>
        <v>0.05</v>
      </c>
      <c r="M38" s="217">
        <f t="shared" si="8"/>
        <v>10864.339325281135</v>
      </c>
      <c r="N38" s="219">
        <f t="shared" si="9"/>
        <v>660.28361760000018</v>
      </c>
      <c r="O38" s="219">
        <f t="shared" si="10"/>
        <v>543.21696626405674</v>
      </c>
      <c r="P38" s="219">
        <f t="shared" si="11"/>
        <v>11407.556291545192</v>
      </c>
      <c r="R38" s="220"/>
    </row>
    <row r="39" spans="1:18" s="175" customFormat="1" ht="13.5" customHeight="1" x14ac:dyDescent="0.2">
      <c r="A39" s="163"/>
      <c r="B39" s="192">
        <f t="shared" si="1"/>
        <v>6</v>
      </c>
      <c r="C39" s="198">
        <f t="shared" si="2"/>
        <v>2027</v>
      </c>
      <c r="D39" s="199">
        <f t="shared" si="3"/>
        <v>5520.4040159999995</v>
      </c>
      <c r="E39" s="195">
        <f t="shared" si="4"/>
        <v>1104.0808032</v>
      </c>
      <c r="F39" s="195">
        <f t="shared" si="5"/>
        <v>1104.0808032</v>
      </c>
      <c r="G39" s="200">
        <f t="shared" si="13"/>
        <v>21198.351421440006</v>
      </c>
      <c r="H39" s="197">
        <f t="shared" si="6"/>
        <v>13469.785799040006</v>
      </c>
      <c r="I39" s="163"/>
      <c r="K39" s="215">
        <f t="shared" si="7"/>
        <v>13469.785799040006</v>
      </c>
      <c r="L39" s="216">
        <f t="shared" ref="L39:L42" si="14">F26</f>
        <v>0.02</v>
      </c>
      <c r="M39" s="217">
        <f t="shared" si="8"/>
        <v>12200.000000000005</v>
      </c>
      <c r="N39" s="219">
        <f t="shared" si="9"/>
        <v>269.39571598080011</v>
      </c>
      <c r="O39" s="219">
        <f t="shared" si="10"/>
        <v>244.00000000000011</v>
      </c>
      <c r="P39" s="219">
        <f t="shared" si="11"/>
        <v>12444.000000000005</v>
      </c>
      <c r="R39" s="220"/>
    </row>
    <row r="40" spans="1:18" s="175" customFormat="1" ht="13.5" customHeight="1" x14ac:dyDescent="0.2">
      <c r="A40" s="163"/>
      <c r="B40" s="192">
        <f t="shared" si="1"/>
        <v>7</v>
      </c>
      <c r="C40" s="198">
        <f t="shared" si="2"/>
        <v>2028</v>
      </c>
      <c r="D40" s="199">
        <f t="shared" si="3"/>
        <v>5630.8120963199999</v>
      </c>
      <c r="E40" s="195">
        <f t="shared" si="4"/>
        <v>1126.1624192639999</v>
      </c>
      <c r="F40" s="195">
        <f t="shared" si="5"/>
        <v>1126.1624192639999</v>
      </c>
      <c r="G40" s="200">
        <f t="shared" si="13"/>
        <v>21622.318449868806</v>
      </c>
      <c r="H40" s="197">
        <f t="shared" si="6"/>
        <v>13739.181515020806</v>
      </c>
      <c r="I40" s="163"/>
      <c r="K40" s="215">
        <f t="shared" si="7"/>
        <v>13739.181515020806</v>
      </c>
      <c r="L40" s="216">
        <f t="shared" si="14"/>
        <v>0.02</v>
      </c>
      <c r="M40" s="217">
        <f t="shared" si="8"/>
        <v>12200.000000000004</v>
      </c>
      <c r="N40" s="219">
        <f t="shared" si="9"/>
        <v>274.78363030041612</v>
      </c>
      <c r="O40" s="219">
        <f t="shared" si="10"/>
        <v>244.00000000000009</v>
      </c>
      <c r="P40" s="219">
        <f t="shared" si="11"/>
        <v>12444.000000000004</v>
      </c>
      <c r="R40" s="220"/>
    </row>
    <row r="41" spans="1:18" s="175" customFormat="1" ht="13.5" customHeight="1" x14ac:dyDescent="0.2">
      <c r="A41" s="163"/>
      <c r="B41" s="192">
        <f t="shared" si="1"/>
        <v>8</v>
      </c>
      <c r="C41" s="198">
        <f t="shared" si="2"/>
        <v>2029</v>
      </c>
      <c r="D41" s="199">
        <f t="shared" si="3"/>
        <v>5743.4283382464</v>
      </c>
      <c r="E41" s="195">
        <f t="shared" si="4"/>
        <v>1148.68566764928</v>
      </c>
      <c r="F41" s="195">
        <f t="shared" si="5"/>
        <v>1148.68566764928</v>
      </c>
      <c r="G41" s="200">
        <f t="shared" si="13"/>
        <v>22054.764818866184</v>
      </c>
      <c r="H41" s="197">
        <f t="shared" si="6"/>
        <v>14013.965145321225</v>
      </c>
      <c r="I41" s="163"/>
      <c r="K41" s="215">
        <f t="shared" si="7"/>
        <v>14013.965145321225</v>
      </c>
      <c r="L41" s="216">
        <f t="shared" si="14"/>
        <v>0.02</v>
      </c>
      <c r="M41" s="217">
        <f t="shared" si="8"/>
        <v>12200.000000000009</v>
      </c>
      <c r="N41" s="219">
        <f t="shared" si="9"/>
        <v>280.2793029064245</v>
      </c>
      <c r="O41" s="219">
        <f t="shared" si="10"/>
        <v>244.0000000000002</v>
      </c>
      <c r="P41" s="219">
        <f t="shared" si="11"/>
        <v>12444.000000000009</v>
      </c>
      <c r="R41" s="220"/>
    </row>
    <row r="42" spans="1:18" s="175" customFormat="1" ht="13.5" customHeight="1" x14ac:dyDescent="0.2">
      <c r="A42" s="163"/>
      <c r="B42" s="192">
        <f t="shared" si="1"/>
        <v>9</v>
      </c>
      <c r="C42" s="198">
        <f t="shared" si="2"/>
        <v>2030</v>
      </c>
      <c r="D42" s="199">
        <f t="shared" si="3"/>
        <v>5858.2969050113279</v>
      </c>
      <c r="E42" s="195">
        <f t="shared" si="4"/>
        <v>1171.6593810022657</v>
      </c>
      <c r="F42" s="195">
        <f t="shared" si="5"/>
        <v>1171.6593810022657</v>
      </c>
      <c r="G42" s="200">
        <f t="shared" si="13"/>
        <v>22495.860115243508</v>
      </c>
      <c r="H42" s="197">
        <f t="shared" si="6"/>
        <v>14294.244448227648</v>
      </c>
      <c r="I42" s="163"/>
      <c r="K42" s="215">
        <f t="shared" ref="K42:K54" si="15">H42</f>
        <v>14294.244448227648</v>
      </c>
      <c r="L42" s="216">
        <f t="shared" si="14"/>
        <v>0</v>
      </c>
      <c r="M42" s="217">
        <f t="shared" si="8"/>
        <v>14294.244448227648</v>
      </c>
      <c r="N42" s="219">
        <f t="shared" si="9"/>
        <v>0</v>
      </c>
      <c r="O42" s="219">
        <f t="shared" si="10"/>
        <v>0</v>
      </c>
      <c r="P42" s="219">
        <f t="shared" si="11"/>
        <v>14294.244448227648</v>
      </c>
      <c r="R42" s="220"/>
    </row>
    <row r="43" spans="1:18" s="175" customFormat="1" ht="13.5" customHeight="1" x14ac:dyDescent="0.2">
      <c r="A43" s="163"/>
      <c r="B43" s="192">
        <f t="shared" si="1"/>
        <v>10</v>
      </c>
      <c r="C43" s="198">
        <f t="shared" si="2"/>
        <v>2031</v>
      </c>
      <c r="D43" s="199">
        <f t="shared" si="3"/>
        <v>5975.4628431115543</v>
      </c>
      <c r="E43" s="195">
        <f t="shared" si="4"/>
        <v>1195.0925686223111</v>
      </c>
      <c r="F43" s="195">
        <f t="shared" si="5"/>
        <v>1195.0925686223111</v>
      </c>
      <c r="G43" s="200">
        <f t="shared" si="13"/>
        <v>22945.777317548378</v>
      </c>
      <c r="H43" s="197">
        <f t="shared" si="6"/>
        <v>14580.129337192202</v>
      </c>
      <c r="I43" s="163"/>
      <c r="K43" s="215">
        <f t="shared" si="15"/>
        <v>14580.129337192202</v>
      </c>
      <c r="L43" s="216">
        <f t="shared" ref="L43:L54" si="16">$F$22</f>
        <v>0.05</v>
      </c>
      <c r="M43" s="217">
        <f t="shared" si="8"/>
        <v>9398.4813703627769</v>
      </c>
      <c r="N43" s="219">
        <f t="shared" si="9"/>
        <v>729.0064668596101</v>
      </c>
      <c r="O43" s="219">
        <f t="shared" si="10"/>
        <v>469.92406851813888</v>
      </c>
      <c r="P43" s="219">
        <f t="shared" si="11"/>
        <v>9868.4054388809163</v>
      </c>
      <c r="R43" s="220"/>
    </row>
    <row r="44" spans="1:18" s="175" customFormat="1" ht="13.5" customHeight="1" x14ac:dyDescent="0.2">
      <c r="A44" s="163"/>
      <c r="B44" s="192">
        <f t="shared" si="1"/>
        <v>11</v>
      </c>
      <c r="C44" s="198">
        <f t="shared" si="2"/>
        <v>2032</v>
      </c>
      <c r="D44" s="199">
        <f t="shared" si="3"/>
        <v>6094.9720999737856</v>
      </c>
      <c r="E44" s="195">
        <f t="shared" si="4"/>
        <v>1218.9944199947574</v>
      </c>
      <c r="F44" s="195">
        <f t="shared" si="5"/>
        <v>1218.9944199947574</v>
      </c>
      <c r="G44" s="200">
        <f t="shared" si="13"/>
        <v>23404.692863899345</v>
      </c>
      <c r="H44" s="197">
        <f t="shared" si="6"/>
        <v>14871.731923936044</v>
      </c>
      <c r="I44" s="163"/>
      <c r="K44" s="215">
        <f t="shared" si="15"/>
        <v>14871.731923936044</v>
      </c>
      <c r="L44" s="216">
        <f t="shared" si="16"/>
        <v>0.05</v>
      </c>
      <c r="M44" s="217">
        <f t="shared" si="8"/>
        <v>9129.9533312095537</v>
      </c>
      <c r="N44" s="219">
        <f t="shared" si="9"/>
        <v>743.58659619680225</v>
      </c>
      <c r="O44" s="219">
        <f t="shared" si="10"/>
        <v>456.49766656047768</v>
      </c>
      <c r="P44" s="219">
        <f t="shared" si="11"/>
        <v>9586.4509977700309</v>
      </c>
      <c r="R44" s="220"/>
    </row>
    <row r="45" spans="1:18" s="175" customFormat="1" ht="13.5" customHeight="1" x14ac:dyDescent="0.2">
      <c r="A45" s="163"/>
      <c r="B45" s="192">
        <f t="shared" si="1"/>
        <v>12</v>
      </c>
      <c r="C45" s="198">
        <f t="shared" si="2"/>
        <v>2033</v>
      </c>
      <c r="D45" s="199">
        <f t="shared" si="3"/>
        <v>6216.8715419732616</v>
      </c>
      <c r="E45" s="195">
        <f t="shared" si="4"/>
        <v>1243.3743083946526</v>
      </c>
      <c r="F45" s="195">
        <f t="shared" si="5"/>
        <v>1243.3743083946526</v>
      </c>
      <c r="G45" s="200">
        <f t="shared" si="13"/>
        <v>23872.786721177334</v>
      </c>
      <c r="H45" s="197">
        <f t="shared" si="6"/>
        <v>15169.166562414766</v>
      </c>
      <c r="I45" s="163"/>
      <c r="K45" s="215">
        <f t="shared" si="15"/>
        <v>15169.166562414766</v>
      </c>
      <c r="L45" s="216">
        <f t="shared" si="16"/>
        <v>0.05</v>
      </c>
      <c r="M45" s="217">
        <f t="shared" si="8"/>
        <v>8869.0975217464238</v>
      </c>
      <c r="N45" s="219">
        <f t="shared" si="9"/>
        <v>758.45832812073832</v>
      </c>
      <c r="O45" s="219">
        <f t="shared" si="10"/>
        <v>443.45487608732122</v>
      </c>
      <c r="P45" s="219">
        <f t="shared" si="11"/>
        <v>9312.5523978337442</v>
      </c>
      <c r="R45" s="220"/>
    </row>
    <row r="46" spans="1:18" s="175" customFormat="1" ht="13.5" customHeight="1" x14ac:dyDescent="0.2">
      <c r="A46" s="163"/>
      <c r="B46" s="192">
        <f t="shared" si="1"/>
        <v>13</v>
      </c>
      <c r="C46" s="198">
        <f t="shared" si="2"/>
        <v>2034</v>
      </c>
      <c r="D46" s="199">
        <f t="shared" si="3"/>
        <v>6341.2089728127266</v>
      </c>
      <c r="E46" s="195">
        <f t="shared" si="4"/>
        <v>1268.2417945625457</v>
      </c>
      <c r="F46" s="195">
        <f t="shared" si="5"/>
        <v>1268.2417945625457</v>
      </c>
      <c r="G46" s="200">
        <f t="shared" si="13"/>
        <v>24350.242455600881</v>
      </c>
      <c r="H46" s="197">
        <f t="shared" si="6"/>
        <v>15472.549893663063</v>
      </c>
      <c r="I46" s="163"/>
      <c r="K46" s="215">
        <f t="shared" si="15"/>
        <v>15472.549893663063</v>
      </c>
      <c r="L46" s="216">
        <f t="shared" si="16"/>
        <v>0.05</v>
      </c>
      <c r="M46" s="217">
        <f t="shared" si="8"/>
        <v>8615.6947354108124</v>
      </c>
      <c r="N46" s="219">
        <f t="shared" si="9"/>
        <v>773.62749468315315</v>
      </c>
      <c r="O46" s="219">
        <f t="shared" si="10"/>
        <v>430.78473677054063</v>
      </c>
      <c r="P46" s="219">
        <f t="shared" si="11"/>
        <v>9046.4794721813523</v>
      </c>
      <c r="R46" s="220"/>
    </row>
    <row r="47" spans="1:18" s="175" customFormat="1" ht="13.5" customHeight="1" x14ac:dyDescent="0.2">
      <c r="A47" s="163"/>
      <c r="B47" s="192">
        <f t="shared" si="1"/>
        <v>14</v>
      </c>
      <c r="C47" s="198">
        <f t="shared" si="2"/>
        <v>2035</v>
      </c>
      <c r="D47" s="199">
        <f t="shared" si="3"/>
        <v>6468.0331522689812</v>
      </c>
      <c r="E47" s="195">
        <f t="shared" si="4"/>
        <v>1293.6066304537967</v>
      </c>
      <c r="F47" s="195">
        <f t="shared" si="5"/>
        <v>1293.6066304537967</v>
      </c>
      <c r="G47" s="200">
        <f t="shared" si="13"/>
        <v>24837.247304712899</v>
      </c>
      <c r="H47" s="197">
        <f t="shared" si="6"/>
        <v>15782.000891536325</v>
      </c>
      <c r="I47" s="163"/>
      <c r="K47" s="215">
        <f t="shared" si="15"/>
        <v>15782.000891536325</v>
      </c>
      <c r="L47" s="216">
        <f t="shared" si="16"/>
        <v>0.05</v>
      </c>
      <c r="M47" s="217">
        <f t="shared" si="8"/>
        <v>8369.5320286847891</v>
      </c>
      <c r="N47" s="219">
        <f t="shared" si="9"/>
        <v>789.10004457681634</v>
      </c>
      <c r="O47" s="219">
        <f t="shared" si="10"/>
        <v>418.47660143423946</v>
      </c>
      <c r="P47" s="219">
        <f t="shared" si="11"/>
        <v>8788.0086301190277</v>
      </c>
      <c r="R47" s="220"/>
    </row>
    <row r="48" spans="1:18" s="175" customFormat="1" ht="13.5" customHeight="1" x14ac:dyDescent="0.2">
      <c r="A48" s="163"/>
      <c r="B48" s="192">
        <f t="shared" si="1"/>
        <v>15</v>
      </c>
      <c r="C48" s="198">
        <f t="shared" si="2"/>
        <v>2036</v>
      </c>
      <c r="D48" s="199">
        <f t="shared" si="3"/>
        <v>6597.3938153143608</v>
      </c>
      <c r="E48" s="195">
        <f t="shared" si="4"/>
        <v>1319.4787630628728</v>
      </c>
      <c r="F48" s="195">
        <f t="shared" si="5"/>
        <v>1319.4787630628728</v>
      </c>
      <c r="G48" s="200">
        <f t="shared" si="13"/>
        <v>25333.992250807158</v>
      </c>
      <c r="H48" s="197">
        <f t="shared" si="6"/>
        <v>16097.640909367052</v>
      </c>
      <c r="I48" s="163"/>
      <c r="K48" s="215">
        <f t="shared" si="15"/>
        <v>16097.640909367052</v>
      </c>
      <c r="L48" s="216">
        <f t="shared" si="16"/>
        <v>0.05</v>
      </c>
      <c r="M48" s="217">
        <f t="shared" si="8"/>
        <v>8130.4025421509396</v>
      </c>
      <c r="N48" s="219">
        <f t="shared" si="9"/>
        <v>804.88204546835266</v>
      </c>
      <c r="O48" s="219">
        <f t="shared" si="10"/>
        <v>406.52012710754701</v>
      </c>
      <c r="P48" s="219">
        <f t="shared" si="11"/>
        <v>8536.9226692584871</v>
      </c>
    </row>
    <row r="49" spans="1:17" s="175" customFormat="1" ht="13.5" customHeight="1" x14ac:dyDescent="0.2">
      <c r="A49" s="163"/>
      <c r="B49" s="192">
        <f t="shared" si="1"/>
        <v>16</v>
      </c>
      <c r="C49" s="198">
        <f t="shared" si="2"/>
        <v>2037</v>
      </c>
      <c r="D49" s="199">
        <f t="shared" si="3"/>
        <v>6729.3416916206479</v>
      </c>
      <c r="E49" s="195">
        <f t="shared" si="4"/>
        <v>1345.8683383241303</v>
      </c>
      <c r="F49" s="195">
        <f t="shared" si="5"/>
        <v>1345.8683383241303</v>
      </c>
      <c r="G49" s="200">
        <f t="shared" si="13"/>
        <v>25840.672095823302</v>
      </c>
      <c r="H49" s="197">
        <f t="shared" si="6"/>
        <v>16419.593727554391</v>
      </c>
      <c r="I49" s="163"/>
      <c r="K49" s="215">
        <f t="shared" si="15"/>
        <v>16419.593727554391</v>
      </c>
      <c r="L49" s="216">
        <f t="shared" si="16"/>
        <v>0.05</v>
      </c>
      <c r="M49" s="217">
        <f t="shared" si="8"/>
        <v>7898.1053266609097</v>
      </c>
      <c r="N49" s="219">
        <f t="shared" si="9"/>
        <v>820.97968637771964</v>
      </c>
      <c r="O49" s="219">
        <f t="shared" si="10"/>
        <v>394.90526633304552</v>
      </c>
      <c r="P49" s="219">
        <f t="shared" si="11"/>
        <v>8293.0105929939546</v>
      </c>
    </row>
    <row r="50" spans="1:17" s="175" customFormat="1" ht="13.5" customHeight="1" x14ac:dyDescent="0.2">
      <c r="A50" s="163"/>
      <c r="B50" s="192">
        <f t="shared" si="1"/>
        <v>17</v>
      </c>
      <c r="C50" s="198">
        <f t="shared" si="2"/>
        <v>2038</v>
      </c>
      <c r="D50" s="199">
        <f t="shared" si="3"/>
        <v>6863.9285254530614</v>
      </c>
      <c r="E50" s="195">
        <f t="shared" si="4"/>
        <v>1372.785705090613</v>
      </c>
      <c r="F50" s="195">
        <f t="shared" si="5"/>
        <v>1372.785705090613</v>
      </c>
      <c r="G50" s="200">
        <f t="shared" si="13"/>
        <v>26357.485537739769</v>
      </c>
      <c r="H50" s="197">
        <f t="shared" si="6"/>
        <v>16747.98560210548</v>
      </c>
      <c r="I50" s="163"/>
      <c r="K50" s="215">
        <f t="shared" si="15"/>
        <v>16747.98560210548</v>
      </c>
      <c r="L50" s="216">
        <f t="shared" si="16"/>
        <v>0.05</v>
      </c>
      <c r="M50" s="217">
        <f t="shared" si="8"/>
        <v>7672.4451744705993</v>
      </c>
      <c r="N50" s="219">
        <f t="shared" si="9"/>
        <v>837.3992801052741</v>
      </c>
      <c r="O50" s="219">
        <f t="shared" si="10"/>
        <v>383.62225872352997</v>
      </c>
      <c r="P50" s="219">
        <f t="shared" si="11"/>
        <v>8056.0674331941291</v>
      </c>
    </row>
    <row r="51" spans="1:17" s="175" customFormat="1" ht="13.5" customHeight="1" x14ac:dyDescent="0.2">
      <c r="A51" s="163"/>
      <c r="B51" s="192">
        <f t="shared" si="1"/>
        <v>18</v>
      </c>
      <c r="C51" s="198">
        <f t="shared" si="2"/>
        <v>2039</v>
      </c>
      <c r="D51" s="199">
        <f t="shared" si="3"/>
        <v>7001.2070959621224</v>
      </c>
      <c r="E51" s="195">
        <f t="shared" si="4"/>
        <v>1400.2414191924252</v>
      </c>
      <c r="F51" s="195">
        <f t="shared" si="5"/>
        <v>1400.2414191924252</v>
      </c>
      <c r="G51" s="200">
        <f t="shared" si="13"/>
        <v>26884.635248494564</v>
      </c>
      <c r="H51" s="197">
        <f t="shared" si="6"/>
        <v>17082.94531414759</v>
      </c>
      <c r="I51" s="163"/>
      <c r="K51" s="215">
        <f t="shared" si="15"/>
        <v>17082.94531414759</v>
      </c>
      <c r="L51" s="216">
        <f t="shared" si="16"/>
        <v>0.05</v>
      </c>
      <c r="M51" s="217">
        <f t="shared" si="8"/>
        <v>7453.2324552000091</v>
      </c>
      <c r="N51" s="219">
        <f t="shared" si="9"/>
        <v>854.14726570737957</v>
      </c>
      <c r="O51" s="219">
        <f t="shared" si="10"/>
        <v>372.66162276000045</v>
      </c>
      <c r="P51" s="219">
        <f t="shared" si="11"/>
        <v>7825.8940779600098</v>
      </c>
    </row>
    <row r="52" spans="1:17" s="175" customFormat="1" ht="13.5" customHeight="1" x14ac:dyDescent="0.2">
      <c r="A52" s="163"/>
      <c r="B52" s="192">
        <f t="shared" si="1"/>
        <v>19</v>
      </c>
      <c r="C52" s="198">
        <f t="shared" si="2"/>
        <v>2040</v>
      </c>
      <c r="D52" s="199">
        <f t="shared" si="3"/>
        <v>7141.2312378813649</v>
      </c>
      <c r="E52" s="195">
        <f t="shared" si="4"/>
        <v>1428.2462475762736</v>
      </c>
      <c r="F52" s="195">
        <f t="shared" si="5"/>
        <v>1428.2462475762736</v>
      </c>
      <c r="G52" s="200">
        <f t="shared" si="13"/>
        <v>27422.327953464457</v>
      </c>
      <c r="H52" s="197">
        <f t="shared" si="6"/>
        <v>17424.604220430545</v>
      </c>
      <c r="I52" s="163"/>
      <c r="K52" s="215">
        <f t="shared" si="15"/>
        <v>17424.604220430545</v>
      </c>
      <c r="L52" s="216">
        <f t="shared" si="16"/>
        <v>0.05</v>
      </c>
      <c r="M52" s="217">
        <f>K52/((1+L52)^B51)</f>
        <v>7240.2829564800104</v>
      </c>
      <c r="N52" s="219">
        <f t="shared" si="9"/>
        <v>871.23021102152734</v>
      </c>
      <c r="O52" s="219">
        <f t="shared" si="10"/>
        <v>362.01414782400053</v>
      </c>
      <c r="P52" s="219">
        <f t="shared" si="11"/>
        <v>7602.2971043040106</v>
      </c>
    </row>
    <row r="53" spans="1:17" s="175" customFormat="1" ht="13.5" customHeight="1" x14ac:dyDescent="0.2">
      <c r="A53" s="163"/>
      <c r="B53" s="192">
        <f t="shared" si="1"/>
        <v>20</v>
      </c>
      <c r="C53" s="198">
        <f t="shared" si="2"/>
        <v>2041</v>
      </c>
      <c r="D53" s="199">
        <f t="shared" si="3"/>
        <v>7284.055862638992</v>
      </c>
      <c r="E53" s="195">
        <f t="shared" si="4"/>
        <v>1456.811172527799</v>
      </c>
      <c r="F53" s="195">
        <f t="shared" si="5"/>
        <v>1456.811172527799</v>
      </c>
      <c r="G53" s="200">
        <f>IF(B53="",0,(G52*(1+F$26))+IF(B52=F$21,F$10*(1+F$25)^(B53),0))</f>
        <v>27970.774512533746</v>
      </c>
      <c r="H53" s="197">
        <f t="shared" si="6"/>
        <v>17773.096304839157</v>
      </c>
      <c r="I53" s="163"/>
      <c r="K53" s="215">
        <f t="shared" si="15"/>
        <v>17773.096304839157</v>
      </c>
      <c r="L53" s="216">
        <f t="shared" si="16"/>
        <v>0.05</v>
      </c>
      <c r="M53" s="217">
        <f t="shared" si="8"/>
        <v>7033.4177291520109</v>
      </c>
      <c r="N53" s="219">
        <f t="shared" si="9"/>
        <v>888.65481524195786</v>
      </c>
      <c r="O53" s="219">
        <f t="shared" si="10"/>
        <v>351.67088645760055</v>
      </c>
      <c r="P53" s="219">
        <f t="shared" si="11"/>
        <v>7385.0886156096112</v>
      </c>
    </row>
    <row r="54" spans="1:17" s="175" customFormat="1" ht="13.5" customHeight="1" x14ac:dyDescent="0.2">
      <c r="A54" s="163"/>
      <c r="B54" s="192">
        <f t="shared" si="1"/>
        <v>21</v>
      </c>
      <c r="C54" s="198">
        <f t="shared" si="2"/>
        <v>2042</v>
      </c>
      <c r="D54" s="199">
        <f t="shared" si="3"/>
        <v>0</v>
      </c>
      <c r="E54" s="195">
        <f t="shared" si="4"/>
        <v>0</v>
      </c>
      <c r="F54" s="195">
        <f t="shared" si="5"/>
        <v>0</v>
      </c>
      <c r="G54" s="200">
        <f>IF(B54="",0,(G53*(1+F$26))+IF(B53=F$21,F$10*(1+F$25)^(B54),0))</f>
        <v>483230.09317216079</v>
      </c>
      <c r="H54" s="197">
        <f>G54-SUM(D54:F54)</f>
        <v>483230.09317216079</v>
      </c>
      <c r="I54" s="163"/>
      <c r="K54" s="215">
        <f t="shared" si="15"/>
        <v>483230.09317216079</v>
      </c>
      <c r="L54" s="216">
        <f t="shared" si="16"/>
        <v>0.05</v>
      </c>
      <c r="M54" s="217">
        <f t="shared" si="8"/>
        <v>182124.33992432756</v>
      </c>
    </row>
    <row r="55" spans="1:17" s="175" customFormat="1" ht="13.5" customHeight="1" x14ac:dyDescent="0.2">
      <c r="A55" s="163"/>
      <c r="B55" s="192" t="str">
        <f t="shared" si="1"/>
        <v/>
      </c>
      <c r="C55" s="198" t="str">
        <f t="shared" si="2"/>
        <v/>
      </c>
      <c r="D55" s="199">
        <f t="shared" si="3"/>
        <v>0</v>
      </c>
      <c r="E55" s="195">
        <f t="shared" si="4"/>
        <v>0</v>
      </c>
      <c r="F55" s="195">
        <f t="shared" si="5"/>
        <v>0</v>
      </c>
      <c r="G55" s="200">
        <f t="shared" si="13"/>
        <v>0</v>
      </c>
      <c r="H55" s="197">
        <f t="shared" si="6"/>
        <v>0</v>
      </c>
      <c r="I55" s="163"/>
      <c r="K55" s="222">
        <f>SUM(K34:K53)+K54</f>
        <v>767458.00471895712</v>
      </c>
      <c r="L55" s="222"/>
      <c r="M55" s="222">
        <f>SUM(M34:M54)</f>
        <v>380441.69248452556</v>
      </c>
      <c r="Q55" s="218"/>
    </row>
    <row r="56" spans="1:17" s="175" customFormat="1" ht="13.5" customHeight="1" x14ac:dyDescent="0.2">
      <c r="A56" s="163"/>
      <c r="B56" s="192" t="str">
        <f t="shared" si="1"/>
        <v/>
      </c>
      <c r="C56" s="198" t="str">
        <f t="shared" si="2"/>
        <v/>
      </c>
      <c r="D56" s="199">
        <f t="shared" si="3"/>
        <v>0</v>
      </c>
      <c r="E56" s="195">
        <f t="shared" si="4"/>
        <v>0</v>
      </c>
      <c r="F56" s="195">
        <f t="shared" si="5"/>
        <v>0</v>
      </c>
      <c r="G56" s="200">
        <f t="shared" si="13"/>
        <v>0</v>
      </c>
      <c r="H56" s="197">
        <f t="shared" si="6"/>
        <v>0</v>
      </c>
      <c r="I56" s="163"/>
      <c r="M56" s="218"/>
    </row>
    <row r="57" spans="1:17" s="175" customFormat="1" ht="13.5" customHeight="1" x14ac:dyDescent="0.2">
      <c r="A57" s="163"/>
      <c r="B57" s="192" t="str">
        <f t="shared" si="1"/>
        <v/>
      </c>
      <c r="C57" s="198" t="str">
        <f t="shared" si="2"/>
        <v/>
      </c>
      <c r="D57" s="199">
        <f t="shared" si="3"/>
        <v>0</v>
      </c>
      <c r="E57" s="195">
        <f t="shared" si="4"/>
        <v>0</v>
      </c>
      <c r="F57" s="195">
        <f t="shared" si="5"/>
        <v>0</v>
      </c>
      <c r="G57" s="200">
        <f t="shared" si="13"/>
        <v>0</v>
      </c>
      <c r="H57" s="197">
        <f t="shared" si="6"/>
        <v>0</v>
      </c>
      <c r="I57" s="163"/>
    </row>
    <row r="58" spans="1:17" s="175" customFormat="1" ht="13.5" customHeight="1" x14ac:dyDescent="0.2">
      <c r="A58" s="163"/>
      <c r="B58" s="192" t="str">
        <f t="shared" si="1"/>
        <v/>
      </c>
      <c r="C58" s="198" t="str">
        <f t="shared" si="2"/>
        <v/>
      </c>
      <c r="D58" s="199">
        <f t="shared" si="3"/>
        <v>0</v>
      </c>
      <c r="E58" s="195">
        <f t="shared" si="4"/>
        <v>0</v>
      </c>
      <c r="F58" s="195">
        <f t="shared" si="5"/>
        <v>0</v>
      </c>
      <c r="G58" s="200">
        <f t="shared" si="13"/>
        <v>0</v>
      </c>
      <c r="H58" s="197">
        <f t="shared" si="6"/>
        <v>0</v>
      </c>
      <c r="I58" s="163"/>
    </row>
    <row r="59" spans="1:17" s="175" customFormat="1" ht="13.5" customHeight="1" x14ac:dyDescent="0.2">
      <c r="A59" s="163"/>
      <c r="B59" s="192" t="str">
        <f t="shared" si="1"/>
        <v/>
      </c>
      <c r="C59" s="198" t="str">
        <f t="shared" si="2"/>
        <v/>
      </c>
      <c r="D59" s="199">
        <f t="shared" si="3"/>
        <v>0</v>
      </c>
      <c r="E59" s="195">
        <f t="shared" si="4"/>
        <v>0</v>
      </c>
      <c r="F59" s="195">
        <f t="shared" si="5"/>
        <v>0</v>
      </c>
      <c r="G59" s="200">
        <f t="shared" si="13"/>
        <v>0</v>
      </c>
      <c r="H59" s="197">
        <f t="shared" si="6"/>
        <v>0</v>
      </c>
      <c r="I59" s="163"/>
    </row>
    <row r="60" spans="1:17" s="175" customFormat="1" ht="13.5" customHeight="1" x14ac:dyDescent="0.2">
      <c r="A60" s="163"/>
      <c r="B60" s="192" t="str">
        <f t="shared" si="1"/>
        <v/>
      </c>
      <c r="C60" s="198" t="str">
        <f t="shared" si="2"/>
        <v/>
      </c>
      <c r="D60" s="199">
        <f t="shared" si="3"/>
        <v>0</v>
      </c>
      <c r="E60" s="195">
        <f t="shared" si="4"/>
        <v>0</v>
      </c>
      <c r="F60" s="195">
        <f t="shared" si="5"/>
        <v>0</v>
      </c>
      <c r="G60" s="200">
        <f t="shared" si="13"/>
        <v>0</v>
      </c>
      <c r="H60" s="197">
        <f t="shared" si="6"/>
        <v>0</v>
      </c>
      <c r="I60" s="163"/>
    </row>
    <row r="61" spans="1:17" s="175" customFormat="1" ht="13.5" customHeight="1" x14ac:dyDescent="0.2">
      <c r="A61" s="163"/>
      <c r="B61" s="192" t="str">
        <f t="shared" si="1"/>
        <v/>
      </c>
      <c r="C61" s="198" t="str">
        <f t="shared" si="2"/>
        <v/>
      </c>
      <c r="D61" s="199">
        <f t="shared" si="3"/>
        <v>0</v>
      </c>
      <c r="E61" s="195">
        <f t="shared" si="4"/>
        <v>0</v>
      </c>
      <c r="F61" s="195">
        <f t="shared" si="5"/>
        <v>0</v>
      </c>
      <c r="G61" s="200">
        <f t="shared" si="13"/>
        <v>0</v>
      </c>
      <c r="H61" s="197">
        <f t="shared" si="6"/>
        <v>0</v>
      </c>
      <c r="I61" s="163"/>
    </row>
    <row r="62" spans="1:17" s="175" customFormat="1" ht="13.5" customHeight="1" x14ac:dyDescent="0.2">
      <c r="A62" s="163"/>
      <c r="B62" s="192" t="str">
        <f t="shared" si="1"/>
        <v/>
      </c>
      <c r="C62" s="198" t="str">
        <f t="shared" si="2"/>
        <v/>
      </c>
      <c r="D62" s="199">
        <f t="shared" si="3"/>
        <v>0</v>
      </c>
      <c r="E62" s="195">
        <f t="shared" si="4"/>
        <v>0</v>
      </c>
      <c r="F62" s="195">
        <f t="shared" si="5"/>
        <v>0</v>
      </c>
      <c r="G62" s="200">
        <f t="shared" si="13"/>
        <v>0</v>
      </c>
      <c r="H62" s="197">
        <f t="shared" si="6"/>
        <v>0</v>
      </c>
      <c r="I62" s="163"/>
    </row>
    <row r="63" spans="1:17" s="175" customFormat="1" ht="13.5" customHeight="1" x14ac:dyDescent="0.2">
      <c r="A63" s="163"/>
      <c r="B63" s="192" t="str">
        <f t="shared" si="1"/>
        <v/>
      </c>
      <c r="C63" s="198" t="str">
        <f t="shared" si="2"/>
        <v/>
      </c>
      <c r="D63" s="199">
        <f t="shared" si="3"/>
        <v>0</v>
      </c>
      <c r="E63" s="195">
        <f t="shared" si="4"/>
        <v>0</v>
      </c>
      <c r="F63" s="195">
        <f t="shared" si="5"/>
        <v>0</v>
      </c>
      <c r="G63" s="200">
        <f t="shared" si="13"/>
        <v>0</v>
      </c>
      <c r="H63" s="197">
        <f t="shared" si="6"/>
        <v>0</v>
      </c>
      <c r="I63" s="163"/>
    </row>
    <row r="64" spans="1:17" s="175" customFormat="1" ht="13.5" customHeight="1" x14ac:dyDescent="0.2">
      <c r="A64" s="163"/>
      <c r="B64" s="192" t="str">
        <f t="shared" si="1"/>
        <v/>
      </c>
      <c r="C64" s="198" t="str">
        <f t="shared" si="2"/>
        <v/>
      </c>
      <c r="D64" s="199">
        <f t="shared" si="3"/>
        <v>0</v>
      </c>
      <c r="E64" s="195">
        <f t="shared" si="4"/>
        <v>0</v>
      </c>
      <c r="F64" s="195">
        <f t="shared" si="5"/>
        <v>0</v>
      </c>
      <c r="G64" s="200">
        <f t="shared" si="13"/>
        <v>0</v>
      </c>
      <c r="H64" s="197">
        <f t="shared" si="6"/>
        <v>0</v>
      </c>
      <c r="I64" s="163"/>
    </row>
    <row r="65" spans="1:9" s="175" customFormat="1" ht="13.5" customHeight="1" x14ac:dyDescent="0.2">
      <c r="A65" s="163"/>
      <c r="B65" s="192" t="str">
        <f t="shared" si="1"/>
        <v/>
      </c>
      <c r="C65" s="198" t="str">
        <f t="shared" si="2"/>
        <v/>
      </c>
      <c r="D65" s="199">
        <f t="shared" si="3"/>
        <v>0</v>
      </c>
      <c r="E65" s="195">
        <f t="shared" si="4"/>
        <v>0</v>
      </c>
      <c r="F65" s="195">
        <f t="shared" si="5"/>
        <v>0</v>
      </c>
      <c r="G65" s="200">
        <f t="shared" si="13"/>
        <v>0</v>
      </c>
      <c r="H65" s="197">
        <f t="shared" si="6"/>
        <v>0</v>
      </c>
      <c r="I65" s="163"/>
    </row>
    <row r="66" spans="1:9" s="175" customFormat="1" ht="13.5" customHeight="1" x14ac:dyDescent="0.2">
      <c r="A66" s="163"/>
      <c r="B66" s="192" t="str">
        <f t="shared" si="1"/>
        <v/>
      </c>
      <c r="C66" s="198" t="str">
        <f t="shared" si="2"/>
        <v/>
      </c>
      <c r="D66" s="199">
        <f t="shared" si="3"/>
        <v>0</v>
      </c>
      <c r="E66" s="195">
        <f t="shared" si="4"/>
        <v>0</v>
      </c>
      <c r="F66" s="195">
        <f t="shared" si="5"/>
        <v>0</v>
      </c>
      <c r="G66" s="200">
        <f t="shared" si="13"/>
        <v>0</v>
      </c>
      <c r="H66" s="197">
        <f t="shared" si="6"/>
        <v>0</v>
      </c>
      <c r="I66" s="163"/>
    </row>
    <row r="67" spans="1:9" s="175" customFormat="1" ht="13.5" customHeight="1" x14ac:dyDescent="0.2">
      <c r="A67" s="163"/>
      <c r="B67" s="192" t="str">
        <f t="shared" si="1"/>
        <v/>
      </c>
      <c r="C67" s="198" t="str">
        <f t="shared" si="2"/>
        <v/>
      </c>
      <c r="D67" s="199">
        <f t="shared" si="3"/>
        <v>0</v>
      </c>
      <c r="E67" s="195">
        <f t="shared" si="4"/>
        <v>0</v>
      </c>
      <c r="F67" s="195">
        <f t="shared" si="5"/>
        <v>0</v>
      </c>
      <c r="G67" s="200">
        <f t="shared" si="13"/>
        <v>0</v>
      </c>
      <c r="H67" s="197">
        <f t="shared" si="6"/>
        <v>0</v>
      </c>
      <c r="I67" s="163"/>
    </row>
    <row r="68" spans="1:9" s="175" customFormat="1" ht="13.5" customHeight="1" x14ac:dyDescent="0.2">
      <c r="A68" s="163"/>
      <c r="B68" s="192" t="str">
        <f t="shared" si="1"/>
        <v/>
      </c>
      <c r="C68" s="198" t="str">
        <f t="shared" si="2"/>
        <v/>
      </c>
      <c r="D68" s="199">
        <f t="shared" si="3"/>
        <v>0</v>
      </c>
      <c r="E68" s="195">
        <f t="shared" si="4"/>
        <v>0</v>
      </c>
      <c r="F68" s="195">
        <f t="shared" si="5"/>
        <v>0</v>
      </c>
      <c r="G68" s="200">
        <f t="shared" si="13"/>
        <v>0</v>
      </c>
      <c r="H68" s="197">
        <f t="shared" si="6"/>
        <v>0</v>
      </c>
      <c r="I68" s="163"/>
    </row>
    <row r="69" spans="1:9" s="175" customFormat="1" ht="13.5" customHeight="1" x14ac:dyDescent="0.2">
      <c r="A69" s="163"/>
      <c r="B69" s="192" t="str">
        <f t="shared" si="1"/>
        <v/>
      </c>
      <c r="C69" s="198" t="str">
        <f t="shared" si="2"/>
        <v/>
      </c>
      <c r="D69" s="199">
        <f t="shared" si="3"/>
        <v>0</v>
      </c>
      <c r="E69" s="195">
        <f t="shared" si="4"/>
        <v>0</v>
      </c>
      <c r="F69" s="195">
        <f t="shared" si="5"/>
        <v>0</v>
      </c>
      <c r="G69" s="200">
        <f t="shared" si="13"/>
        <v>0</v>
      </c>
      <c r="H69" s="197">
        <f t="shared" si="6"/>
        <v>0</v>
      </c>
      <c r="I69" s="163"/>
    </row>
    <row r="70" spans="1:9" s="175" customFormat="1" ht="13.5" customHeight="1" x14ac:dyDescent="0.2">
      <c r="A70" s="163"/>
      <c r="B70" s="192" t="str">
        <f t="shared" si="1"/>
        <v/>
      </c>
      <c r="C70" s="198" t="str">
        <f t="shared" si="2"/>
        <v/>
      </c>
      <c r="D70" s="199">
        <f t="shared" si="3"/>
        <v>0</v>
      </c>
      <c r="E70" s="195">
        <f t="shared" si="4"/>
        <v>0</v>
      </c>
      <c r="F70" s="195">
        <f t="shared" si="5"/>
        <v>0</v>
      </c>
      <c r="G70" s="200">
        <f t="shared" si="13"/>
        <v>0</v>
      </c>
      <c r="H70" s="197">
        <f t="shared" si="6"/>
        <v>0</v>
      </c>
      <c r="I70" s="163"/>
    </row>
    <row r="71" spans="1:9" s="175" customFormat="1" ht="13.5" customHeight="1" x14ac:dyDescent="0.2">
      <c r="A71" s="163"/>
      <c r="B71" s="192" t="str">
        <f t="shared" si="1"/>
        <v/>
      </c>
      <c r="C71" s="198" t="str">
        <f t="shared" si="2"/>
        <v/>
      </c>
      <c r="D71" s="199">
        <f t="shared" si="3"/>
        <v>0</v>
      </c>
      <c r="E71" s="195">
        <f t="shared" si="4"/>
        <v>0</v>
      </c>
      <c r="F71" s="195">
        <f t="shared" si="5"/>
        <v>0</v>
      </c>
      <c r="G71" s="200">
        <f t="shared" si="13"/>
        <v>0</v>
      </c>
      <c r="H71" s="197">
        <f t="shared" si="6"/>
        <v>0</v>
      </c>
      <c r="I71" s="163"/>
    </row>
    <row r="72" spans="1:9" s="175" customFormat="1" ht="13.5" customHeight="1" x14ac:dyDescent="0.2">
      <c r="A72" s="163"/>
      <c r="B72" s="192" t="str">
        <f t="shared" si="1"/>
        <v/>
      </c>
      <c r="C72" s="198" t="str">
        <f t="shared" si="2"/>
        <v/>
      </c>
      <c r="D72" s="199">
        <f t="shared" si="3"/>
        <v>0</v>
      </c>
      <c r="E72" s="195">
        <f t="shared" si="4"/>
        <v>0</v>
      </c>
      <c r="F72" s="195">
        <f t="shared" si="5"/>
        <v>0</v>
      </c>
      <c r="G72" s="200">
        <f t="shared" si="13"/>
        <v>0</v>
      </c>
      <c r="H72" s="197">
        <f t="shared" si="6"/>
        <v>0</v>
      </c>
      <c r="I72" s="163"/>
    </row>
    <row r="73" spans="1:9" s="175" customFormat="1" ht="13.5" customHeight="1" x14ac:dyDescent="0.2">
      <c r="A73" s="163"/>
      <c r="B73" s="192" t="str">
        <f t="shared" si="1"/>
        <v/>
      </c>
      <c r="C73" s="198" t="str">
        <f t="shared" si="2"/>
        <v/>
      </c>
      <c r="D73" s="199">
        <f t="shared" si="3"/>
        <v>0</v>
      </c>
      <c r="E73" s="195">
        <f t="shared" si="4"/>
        <v>0</v>
      </c>
      <c r="F73" s="195">
        <f t="shared" si="5"/>
        <v>0</v>
      </c>
      <c r="G73" s="200">
        <f t="shared" si="13"/>
        <v>0</v>
      </c>
      <c r="H73" s="197">
        <f t="shared" si="6"/>
        <v>0</v>
      </c>
      <c r="I73" s="163"/>
    </row>
    <row r="74" spans="1:9" s="175" customFormat="1" ht="13.5" customHeight="1" x14ac:dyDescent="0.2">
      <c r="A74" s="163"/>
      <c r="B74" s="192" t="str">
        <f t="shared" si="1"/>
        <v/>
      </c>
      <c r="C74" s="198" t="str">
        <f t="shared" si="2"/>
        <v/>
      </c>
      <c r="D74" s="199">
        <f t="shared" si="3"/>
        <v>0</v>
      </c>
      <c r="E74" s="195">
        <f t="shared" si="4"/>
        <v>0</v>
      </c>
      <c r="F74" s="195">
        <f t="shared" si="5"/>
        <v>0</v>
      </c>
      <c r="G74" s="200">
        <f t="shared" si="13"/>
        <v>0</v>
      </c>
      <c r="H74" s="197">
        <f t="shared" si="6"/>
        <v>0</v>
      </c>
      <c r="I74" s="163"/>
    </row>
    <row r="75" spans="1:9" s="175" customFormat="1" ht="13.5" customHeight="1" x14ac:dyDescent="0.2">
      <c r="A75" s="163"/>
      <c r="B75" s="192" t="str">
        <f t="shared" si="1"/>
        <v/>
      </c>
      <c r="C75" s="198" t="str">
        <f t="shared" si="2"/>
        <v/>
      </c>
      <c r="D75" s="199">
        <f t="shared" si="3"/>
        <v>0</v>
      </c>
      <c r="E75" s="195">
        <f t="shared" si="4"/>
        <v>0</v>
      </c>
      <c r="F75" s="195">
        <f t="shared" si="5"/>
        <v>0</v>
      </c>
      <c r="G75" s="200">
        <f t="shared" si="13"/>
        <v>0</v>
      </c>
      <c r="H75" s="197">
        <f t="shared" si="6"/>
        <v>0</v>
      </c>
      <c r="I75" s="163"/>
    </row>
    <row r="76" spans="1:9" s="175" customFormat="1" ht="13.5" customHeight="1" x14ac:dyDescent="0.2">
      <c r="A76" s="163"/>
      <c r="B76" s="192" t="str">
        <f t="shared" si="1"/>
        <v/>
      </c>
      <c r="C76" s="198" t="str">
        <f t="shared" si="2"/>
        <v/>
      </c>
      <c r="D76" s="199">
        <f t="shared" si="3"/>
        <v>0</v>
      </c>
      <c r="E76" s="195">
        <f t="shared" si="4"/>
        <v>0</v>
      </c>
      <c r="F76" s="195">
        <f t="shared" si="5"/>
        <v>0</v>
      </c>
      <c r="G76" s="200">
        <f t="shared" si="13"/>
        <v>0</v>
      </c>
      <c r="H76" s="197">
        <f t="shared" si="6"/>
        <v>0</v>
      </c>
      <c r="I76" s="163"/>
    </row>
    <row r="77" spans="1:9" s="175" customFormat="1" ht="13.5" customHeight="1" x14ac:dyDescent="0.2">
      <c r="A77" s="163"/>
      <c r="B77" s="192" t="str">
        <f t="shared" si="1"/>
        <v/>
      </c>
      <c r="C77" s="198" t="str">
        <f t="shared" si="2"/>
        <v/>
      </c>
      <c r="D77" s="199">
        <f t="shared" si="3"/>
        <v>0</v>
      </c>
      <c r="E77" s="195">
        <f t="shared" si="4"/>
        <v>0</v>
      </c>
      <c r="F77" s="195">
        <f t="shared" si="5"/>
        <v>0</v>
      </c>
      <c r="G77" s="200">
        <f t="shared" si="13"/>
        <v>0</v>
      </c>
      <c r="H77" s="197">
        <f t="shared" si="6"/>
        <v>0</v>
      </c>
      <c r="I77" s="163"/>
    </row>
    <row r="78" spans="1:9" s="175" customFormat="1" ht="13.5" customHeight="1" x14ac:dyDescent="0.2">
      <c r="A78" s="163"/>
      <c r="B78" s="192" t="str">
        <f t="shared" si="1"/>
        <v/>
      </c>
      <c r="C78" s="198" t="str">
        <f t="shared" si="2"/>
        <v/>
      </c>
      <c r="D78" s="199">
        <f t="shared" si="3"/>
        <v>0</v>
      </c>
      <c r="E78" s="195">
        <f t="shared" si="4"/>
        <v>0</v>
      </c>
      <c r="F78" s="195">
        <f t="shared" si="5"/>
        <v>0</v>
      </c>
      <c r="G78" s="200">
        <f t="shared" si="13"/>
        <v>0</v>
      </c>
      <c r="H78" s="197">
        <f t="shared" si="6"/>
        <v>0</v>
      </c>
      <c r="I78" s="163"/>
    </row>
    <row r="79" spans="1:9" s="175" customFormat="1" ht="13.5" customHeight="1" x14ac:dyDescent="0.2">
      <c r="A79" s="163"/>
      <c r="B79" s="192" t="str">
        <f t="shared" si="1"/>
        <v/>
      </c>
      <c r="C79" s="198" t="str">
        <f t="shared" si="2"/>
        <v/>
      </c>
      <c r="D79" s="199">
        <f t="shared" si="3"/>
        <v>0</v>
      </c>
      <c r="E79" s="195">
        <f t="shared" si="4"/>
        <v>0</v>
      </c>
      <c r="F79" s="195">
        <f t="shared" si="5"/>
        <v>0</v>
      </c>
      <c r="G79" s="200">
        <f t="shared" si="13"/>
        <v>0</v>
      </c>
      <c r="H79" s="197">
        <f t="shared" si="6"/>
        <v>0</v>
      </c>
      <c r="I79" s="163"/>
    </row>
    <row r="80" spans="1:9" s="175" customFormat="1" ht="13.5" customHeight="1" x14ac:dyDescent="0.2">
      <c r="A80" s="163"/>
      <c r="B80" s="192" t="str">
        <f t="shared" si="1"/>
        <v/>
      </c>
      <c r="C80" s="198" t="str">
        <f t="shared" si="2"/>
        <v/>
      </c>
      <c r="D80" s="199">
        <f t="shared" si="3"/>
        <v>0</v>
      </c>
      <c r="E80" s="195">
        <f t="shared" si="4"/>
        <v>0</v>
      </c>
      <c r="F80" s="195">
        <f t="shared" si="5"/>
        <v>0</v>
      </c>
      <c r="G80" s="200">
        <f t="shared" si="13"/>
        <v>0</v>
      </c>
      <c r="H80" s="197">
        <f t="shared" si="6"/>
        <v>0</v>
      </c>
      <c r="I80" s="163"/>
    </row>
    <row r="81" spans="1:9" s="175" customFormat="1" ht="13.5" customHeight="1" x14ac:dyDescent="0.2">
      <c r="A81" s="163"/>
      <c r="B81" s="192" t="str">
        <f t="shared" si="1"/>
        <v/>
      </c>
      <c r="C81" s="198" t="str">
        <f t="shared" si="2"/>
        <v/>
      </c>
      <c r="D81" s="199">
        <f t="shared" si="3"/>
        <v>0</v>
      </c>
      <c r="E81" s="195">
        <f t="shared" si="4"/>
        <v>0</v>
      </c>
      <c r="F81" s="195">
        <f t="shared" si="5"/>
        <v>0</v>
      </c>
      <c r="G81" s="200">
        <f t="shared" si="13"/>
        <v>0</v>
      </c>
      <c r="H81" s="197">
        <f t="shared" si="6"/>
        <v>0</v>
      </c>
      <c r="I81" s="163"/>
    </row>
    <row r="82" spans="1:9" s="175" customFormat="1" ht="13.5" customHeight="1" x14ac:dyDescent="0.2">
      <c r="A82" s="163"/>
      <c r="B82" s="192" t="str">
        <f t="shared" si="1"/>
        <v/>
      </c>
      <c r="C82" s="198" t="str">
        <f t="shared" si="2"/>
        <v/>
      </c>
      <c r="D82" s="199">
        <f t="shared" si="3"/>
        <v>0</v>
      </c>
      <c r="E82" s="195">
        <f t="shared" si="4"/>
        <v>0</v>
      </c>
      <c r="F82" s="195">
        <f t="shared" si="5"/>
        <v>0</v>
      </c>
      <c r="G82" s="200">
        <f t="shared" si="13"/>
        <v>0</v>
      </c>
      <c r="H82" s="197">
        <f t="shared" si="6"/>
        <v>0</v>
      </c>
      <c r="I82" s="163"/>
    </row>
    <row r="83" spans="1:9" s="175" customFormat="1" ht="13.5" customHeight="1" x14ac:dyDescent="0.2">
      <c r="A83" s="163"/>
      <c r="B83" s="201" t="str">
        <f t="shared" si="1"/>
        <v/>
      </c>
      <c r="C83" s="202" t="str">
        <f t="shared" si="2"/>
        <v/>
      </c>
      <c r="D83" s="203">
        <f t="shared" si="3"/>
        <v>0</v>
      </c>
      <c r="E83" s="204">
        <f t="shared" si="4"/>
        <v>0</v>
      </c>
      <c r="F83" s="204">
        <f t="shared" si="5"/>
        <v>0</v>
      </c>
      <c r="G83" s="200">
        <f t="shared" si="13"/>
        <v>0</v>
      </c>
      <c r="H83" s="205">
        <f t="shared" si="6"/>
        <v>0</v>
      </c>
      <c r="I83" s="163"/>
    </row>
    <row r="84" spans="1:9" s="175" customFormat="1" ht="13.5" customHeight="1" x14ac:dyDescent="0.2">
      <c r="A84" s="163"/>
      <c r="B84" s="163"/>
      <c r="C84" s="163"/>
      <c r="D84" s="163"/>
      <c r="E84" s="163"/>
      <c r="F84" s="163"/>
      <c r="G84" s="163"/>
      <c r="H84" s="163"/>
      <c r="I84" s="163"/>
    </row>
    <row r="85" spans="1:9" s="175" customFormat="1" ht="13.5" customHeight="1" x14ac:dyDescent="0.2">
      <c r="A85" s="163"/>
      <c r="B85" s="163"/>
      <c r="C85" s="163"/>
      <c r="D85" s="163"/>
      <c r="E85" s="163"/>
      <c r="F85" s="163"/>
      <c r="G85" s="163"/>
      <c r="H85" s="163"/>
      <c r="I85" s="163"/>
    </row>
    <row r="86" spans="1:9" s="175" customFormat="1" ht="13.5" customHeight="1" x14ac:dyDescent="0.2">
      <c r="A86" s="163"/>
      <c r="B86" s="163"/>
      <c r="C86" s="163"/>
      <c r="D86" s="163"/>
      <c r="E86" s="163"/>
      <c r="F86" s="163"/>
      <c r="G86" s="163"/>
      <c r="H86" s="163"/>
      <c r="I86" s="163"/>
    </row>
    <row r="87" spans="1:9" s="175" customFormat="1" ht="13.5" customHeight="1" x14ac:dyDescent="0.2">
      <c r="A87" s="163"/>
      <c r="B87" s="163"/>
      <c r="C87" s="163"/>
      <c r="D87" s="163"/>
      <c r="E87" s="163"/>
      <c r="F87" s="163"/>
      <c r="G87" s="163"/>
      <c r="H87" s="163"/>
      <c r="I87" s="163"/>
    </row>
    <row r="88" spans="1:9" s="175" customFormat="1" ht="13.5" customHeight="1" x14ac:dyDescent="0.2">
      <c r="A88" s="163"/>
      <c r="B88" s="163"/>
      <c r="C88" s="163"/>
      <c r="D88" s="163"/>
      <c r="E88" s="163"/>
      <c r="F88" s="163"/>
      <c r="G88" s="163"/>
      <c r="H88" s="163"/>
      <c r="I88" s="163"/>
    </row>
    <row r="89" spans="1:9" s="175" customFormat="1" ht="13.5" customHeight="1" x14ac:dyDescent="0.2">
      <c r="A89" s="163"/>
      <c r="B89" s="163"/>
      <c r="C89" s="163"/>
      <c r="D89" s="163"/>
      <c r="E89" s="163"/>
      <c r="F89" s="163"/>
      <c r="G89" s="163"/>
      <c r="H89" s="163"/>
      <c r="I89" s="163"/>
    </row>
    <row r="90" spans="1:9" s="175" customFormat="1" ht="13.5" customHeight="1" x14ac:dyDescent="0.2">
      <c r="A90" s="163"/>
      <c r="B90" s="163"/>
      <c r="C90" s="163"/>
      <c r="D90" s="163"/>
      <c r="E90" s="163"/>
      <c r="F90" s="163"/>
      <c r="G90" s="163"/>
      <c r="H90" s="163"/>
      <c r="I90" s="163"/>
    </row>
    <row r="91" spans="1:9" s="175" customFormat="1" ht="13.5" customHeight="1" x14ac:dyDescent="0.2">
      <c r="A91" s="163"/>
      <c r="B91" s="163"/>
      <c r="C91" s="163"/>
      <c r="D91" s="163"/>
      <c r="E91" s="163"/>
      <c r="F91" s="163"/>
      <c r="G91" s="163"/>
      <c r="H91" s="163"/>
      <c r="I91" s="163"/>
    </row>
    <row r="92" spans="1:9" s="175" customFormat="1" ht="13.5" customHeight="1" x14ac:dyDescent="0.2">
      <c r="A92" s="163"/>
      <c r="B92" s="163"/>
      <c r="C92" s="163"/>
      <c r="D92" s="163"/>
      <c r="E92" s="163"/>
      <c r="F92" s="163"/>
      <c r="G92" s="163"/>
      <c r="H92" s="163"/>
      <c r="I92" s="163"/>
    </row>
    <row r="93" spans="1:9" s="175" customFormat="1" ht="13.5" customHeight="1" x14ac:dyDescent="0.2">
      <c r="A93" s="163"/>
      <c r="B93" s="206"/>
      <c r="C93" s="206"/>
      <c r="D93" s="206"/>
      <c r="E93" s="206"/>
      <c r="F93" s="206"/>
      <c r="G93" s="206"/>
      <c r="H93" s="206"/>
      <c r="I93" s="206"/>
    </row>
    <row r="94" spans="1:9" s="175" customFormat="1" ht="13.5" customHeight="1" x14ac:dyDescent="0.2">
      <c r="A94" s="163"/>
      <c r="B94" s="206"/>
      <c r="C94" s="206"/>
      <c r="D94" s="206"/>
      <c r="E94" s="206"/>
      <c r="F94" s="206"/>
      <c r="G94" s="206"/>
      <c r="H94" s="206"/>
      <c r="I94" s="206"/>
    </row>
    <row r="95" spans="1:9" s="175" customFormat="1" ht="13.5" customHeight="1" x14ac:dyDescent="0.2">
      <c r="A95" s="163"/>
      <c r="B95" s="206"/>
      <c r="C95" s="206"/>
      <c r="D95" s="206"/>
      <c r="E95" s="206"/>
      <c r="F95" s="206"/>
      <c r="G95" s="206"/>
      <c r="H95" s="206"/>
      <c r="I95" s="206"/>
    </row>
    <row r="96" spans="1:9" s="175" customFormat="1" ht="13.5" customHeight="1" x14ac:dyDescent="0.2">
      <c r="A96" s="163"/>
      <c r="B96" s="206"/>
      <c r="C96" s="206"/>
      <c r="D96" s="206"/>
      <c r="E96" s="206"/>
      <c r="F96" s="206"/>
      <c r="G96" s="206"/>
      <c r="H96" s="206"/>
      <c r="I96" s="206"/>
    </row>
    <row r="97" spans="1:13" s="207" customFormat="1" ht="13.5" customHeight="1" x14ac:dyDescent="0.2">
      <c r="A97" s="206"/>
      <c r="B97" s="206"/>
      <c r="C97" s="206"/>
      <c r="D97" s="206"/>
      <c r="E97" s="206"/>
      <c r="F97" s="206"/>
      <c r="G97" s="206"/>
      <c r="H97" s="206"/>
      <c r="I97" s="206"/>
      <c r="K97" s="175"/>
      <c r="L97" s="175"/>
      <c r="M97" s="175"/>
    </row>
    <row r="98" spans="1:13" s="207" customFormat="1" ht="13.5" customHeight="1" x14ac:dyDescent="0.2">
      <c r="A98" s="206"/>
      <c r="B98" s="206"/>
      <c r="C98" s="206"/>
      <c r="D98" s="206"/>
      <c r="E98" s="206"/>
      <c r="F98" s="206"/>
      <c r="G98" s="206"/>
      <c r="H98" s="206"/>
      <c r="I98" s="206"/>
    </row>
    <row r="99" spans="1:13" s="207" customFormat="1" ht="13.5" customHeight="1" x14ac:dyDescent="0.2">
      <c r="A99" s="206"/>
      <c r="B99" s="206"/>
      <c r="C99" s="206"/>
      <c r="D99" s="206"/>
      <c r="E99" s="206"/>
      <c r="F99" s="206"/>
      <c r="G99" s="206"/>
      <c r="H99" s="206"/>
      <c r="I99" s="206"/>
    </row>
    <row r="100" spans="1:13" s="207" customFormat="1" ht="12.75" customHeight="1" x14ac:dyDescent="0.2">
      <c r="A100" s="206"/>
      <c r="B100" s="206"/>
      <c r="C100" s="206"/>
      <c r="D100" s="206"/>
      <c r="E100" s="206"/>
      <c r="F100" s="206"/>
      <c r="G100" s="206"/>
      <c r="H100" s="206"/>
      <c r="I100" s="206"/>
    </row>
    <row r="101" spans="1:13" s="207" customFormat="1" ht="12.75" customHeight="1" x14ac:dyDescent="0.2">
      <c r="A101" s="206"/>
      <c r="B101" s="206"/>
      <c r="C101" s="206"/>
      <c r="D101" s="206"/>
      <c r="E101" s="206"/>
      <c r="F101" s="206"/>
      <c r="G101" s="206"/>
      <c r="H101" s="206"/>
      <c r="I101" s="206"/>
    </row>
    <row r="102" spans="1:13" s="207" customFormat="1" ht="12.75" customHeight="1" x14ac:dyDescent="0.2">
      <c r="A102" s="206"/>
      <c r="B102" s="206"/>
      <c r="C102" s="206"/>
      <c r="D102" s="206"/>
      <c r="E102" s="206"/>
      <c r="F102" s="206"/>
      <c r="G102" s="206"/>
      <c r="H102" s="206"/>
      <c r="I102" s="206"/>
    </row>
    <row r="103" spans="1:13" s="207" customFormat="1" ht="12.75" customHeight="1" x14ac:dyDescent="0.2">
      <c r="A103" s="206"/>
      <c r="B103" s="206"/>
      <c r="C103" s="206"/>
      <c r="D103" s="206"/>
      <c r="E103" s="206"/>
      <c r="F103" s="206"/>
      <c r="G103" s="206"/>
      <c r="H103" s="206"/>
      <c r="I103" s="206"/>
    </row>
    <row r="104" spans="1:13" s="207" customFormat="1" ht="12.75" customHeight="1" x14ac:dyDescent="0.2">
      <c r="A104" s="206"/>
      <c r="B104" s="206"/>
      <c r="C104" s="206"/>
      <c r="D104" s="206"/>
      <c r="E104" s="206"/>
      <c r="F104" s="206"/>
      <c r="G104" s="206"/>
      <c r="H104" s="206"/>
      <c r="I104" s="206"/>
    </row>
    <row r="105" spans="1:13" s="207" customFormat="1" ht="12.75" customHeight="1" x14ac:dyDescent="0.2">
      <c r="A105" s="206"/>
      <c r="B105" s="206"/>
      <c r="C105" s="206"/>
      <c r="D105" s="206"/>
      <c r="E105" s="206"/>
      <c r="F105" s="206"/>
      <c r="G105" s="206"/>
      <c r="H105" s="206"/>
      <c r="I105" s="206"/>
    </row>
    <row r="106" spans="1:13" s="207" customFormat="1" ht="12.75" customHeight="1" x14ac:dyDescent="0.2">
      <c r="A106" s="206"/>
      <c r="B106" s="206"/>
      <c r="C106" s="206"/>
      <c r="D106" s="206"/>
      <c r="E106" s="206"/>
      <c r="F106" s="206"/>
      <c r="G106" s="206"/>
      <c r="H106" s="206"/>
      <c r="I106" s="206"/>
    </row>
    <row r="107" spans="1:13" s="207" customFormat="1" ht="12.75" customHeight="1" x14ac:dyDescent="0.2">
      <c r="A107" s="206"/>
      <c r="B107" s="208"/>
      <c r="C107" s="208"/>
      <c r="D107" s="208"/>
      <c r="E107" s="208"/>
      <c r="F107" s="208"/>
      <c r="G107" s="208"/>
      <c r="H107" s="208"/>
      <c r="I107" s="208"/>
    </row>
    <row r="108" spans="1:13" s="207" customFormat="1" ht="12.75" customHeight="1" x14ac:dyDescent="0.2">
      <c r="A108" s="206"/>
      <c r="B108" s="208"/>
      <c r="C108" s="208"/>
      <c r="D108" s="208"/>
      <c r="E108" s="208"/>
      <c r="F108" s="208"/>
      <c r="G108" s="208"/>
      <c r="H108" s="208"/>
      <c r="I108" s="208"/>
    </row>
    <row r="109" spans="1:13" s="207" customFormat="1" ht="12.75" customHeight="1" x14ac:dyDescent="0.2">
      <c r="A109" s="206"/>
      <c r="B109" s="208"/>
      <c r="C109" s="208"/>
      <c r="D109" s="208"/>
      <c r="E109" s="208"/>
      <c r="F109" s="208"/>
      <c r="G109" s="208"/>
      <c r="H109" s="208"/>
      <c r="I109" s="208"/>
    </row>
    <row r="110" spans="1:13" s="207" customFormat="1" ht="12.75" customHeight="1" x14ac:dyDescent="0.2">
      <c r="A110" s="206"/>
      <c r="B110" s="208"/>
      <c r="C110" s="208"/>
      <c r="D110" s="208"/>
      <c r="E110" s="208"/>
      <c r="F110" s="208"/>
      <c r="G110" s="208"/>
      <c r="H110" s="208"/>
      <c r="I110" s="208"/>
    </row>
    <row r="111" spans="1:13" s="210" customFormat="1" ht="12.75" customHeight="1" x14ac:dyDescent="0.2">
      <c r="A111" s="208"/>
      <c r="B111" s="209"/>
      <c r="C111" s="209"/>
      <c r="D111" s="209"/>
      <c r="E111" s="209"/>
      <c r="F111" s="209"/>
      <c r="G111" s="209"/>
      <c r="H111" s="209"/>
      <c r="I111" s="209"/>
      <c r="K111" s="207"/>
      <c r="L111" s="207"/>
      <c r="M111" s="207"/>
    </row>
    <row r="112" spans="1:13" s="210" customFormat="1" ht="12.75" customHeight="1" x14ac:dyDescent="0.2">
      <c r="A112" s="208"/>
      <c r="B112" s="209"/>
      <c r="C112" s="209"/>
      <c r="D112" s="209"/>
      <c r="E112" s="209"/>
      <c r="F112" s="209"/>
      <c r="G112" s="209"/>
      <c r="H112" s="209"/>
      <c r="I112" s="209"/>
    </row>
    <row r="113" spans="1:13" s="210" customFormat="1" ht="12.75" customHeight="1" x14ac:dyDescent="0.2">
      <c r="A113" s="208"/>
      <c r="B113" s="209"/>
      <c r="C113" s="209"/>
      <c r="D113" s="209"/>
      <c r="E113" s="209"/>
      <c r="F113" s="209"/>
      <c r="G113" s="209"/>
      <c r="H113" s="209"/>
      <c r="I113" s="209"/>
    </row>
    <row r="114" spans="1:13" s="210" customFormat="1" ht="12.75" customHeight="1" x14ac:dyDescent="0.2">
      <c r="A114" s="208"/>
      <c r="B114" s="209"/>
      <c r="C114" s="209"/>
      <c r="D114" s="209"/>
      <c r="E114" s="209"/>
      <c r="F114" s="209"/>
      <c r="G114" s="209"/>
      <c r="H114" s="209"/>
      <c r="I114" s="209"/>
    </row>
    <row r="115" spans="1:13" s="211" customFormat="1" ht="12.75" customHeight="1" x14ac:dyDescent="0.2">
      <c r="A115" s="209"/>
      <c r="B115" s="209"/>
      <c r="C115" s="209"/>
      <c r="D115" s="209"/>
      <c r="E115" s="209"/>
      <c r="F115" s="209"/>
      <c r="G115" s="209"/>
      <c r="H115" s="209"/>
      <c r="I115" s="209"/>
      <c r="K115" s="210"/>
      <c r="L115" s="210"/>
      <c r="M115" s="210"/>
    </row>
    <row r="116" spans="1:13" s="211" customFormat="1" ht="12.75" customHeight="1" x14ac:dyDescent="0.2">
      <c r="A116" s="209"/>
      <c r="B116" s="209"/>
      <c r="C116" s="209"/>
      <c r="D116" s="209"/>
      <c r="E116" s="209"/>
      <c r="F116" s="209"/>
      <c r="G116" s="209"/>
      <c r="H116" s="209"/>
      <c r="I116" s="209"/>
    </row>
    <row r="117" spans="1:13" s="211" customFormat="1" ht="12.75" customHeight="1" x14ac:dyDescent="0.2">
      <c r="A117" s="209"/>
      <c r="B117" s="209"/>
      <c r="C117" s="209"/>
      <c r="D117" s="209"/>
      <c r="E117" s="209"/>
      <c r="F117" s="209"/>
      <c r="G117" s="209"/>
      <c r="H117" s="209"/>
      <c r="I117" s="209"/>
    </row>
    <row r="118" spans="1:13" s="211" customFormat="1" ht="12.75" customHeight="1" x14ac:dyDescent="0.2">
      <c r="A118" s="209"/>
      <c r="B118" s="209"/>
      <c r="C118" s="209"/>
      <c r="D118" s="209"/>
      <c r="E118" s="209"/>
      <c r="F118" s="209"/>
      <c r="G118" s="209"/>
      <c r="H118" s="209"/>
      <c r="I118" s="209"/>
    </row>
    <row r="119" spans="1:13" s="211" customFormat="1" ht="12.75" customHeight="1" x14ac:dyDescent="0.2">
      <c r="A119" s="209"/>
      <c r="B119" s="209"/>
      <c r="C119" s="209"/>
      <c r="D119" s="209"/>
      <c r="E119" s="209"/>
      <c r="F119" s="209"/>
      <c r="G119" s="209"/>
      <c r="H119" s="209"/>
      <c r="I119" s="209"/>
    </row>
    <row r="120" spans="1:13" s="211" customFormat="1" ht="12.75" customHeight="1" x14ac:dyDescent="0.2">
      <c r="A120" s="209"/>
      <c r="B120" s="209"/>
      <c r="C120" s="209"/>
      <c r="D120" s="209"/>
      <c r="E120" s="209"/>
      <c r="F120" s="209"/>
      <c r="G120" s="209"/>
      <c r="H120" s="209"/>
      <c r="I120" s="209"/>
    </row>
    <row r="121" spans="1:13" s="211" customFormat="1" ht="12.75" customHeight="1" x14ac:dyDescent="0.2">
      <c r="A121" s="209"/>
      <c r="B121" s="209"/>
      <c r="C121" s="212"/>
      <c r="D121" s="209"/>
      <c r="E121" s="209"/>
      <c r="F121" s="209"/>
      <c r="G121" s="213"/>
      <c r="H121" s="213"/>
      <c r="I121" s="213"/>
    </row>
    <row r="122" spans="1:13" s="211" customFormat="1" ht="12.75" customHeight="1" x14ac:dyDescent="0.2">
      <c r="A122" s="209"/>
      <c r="B122" s="209"/>
      <c r="C122" s="212"/>
      <c r="D122" s="209"/>
      <c r="E122" s="209"/>
      <c r="F122" s="209"/>
      <c r="G122" s="213"/>
      <c r="H122" s="213"/>
      <c r="I122" s="213"/>
    </row>
    <row r="123" spans="1:13" s="211" customFormat="1" ht="12.75" customHeight="1" x14ac:dyDescent="0.2">
      <c r="A123" s="209"/>
      <c r="B123" s="209"/>
      <c r="C123" s="212"/>
      <c r="D123" s="209"/>
      <c r="E123" s="209"/>
      <c r="F123" s="209"/>
      <c r="G123" s="213"/>
      <c r="H123" s="213"/>
      <c r="I123" s="213"/>
    </row>
    <row r="124" spans="1:13" s="211" customFormat="1" ht="12.75" customHeight="1" x14ac:dyDescent="0.2">
      <c r="A124" s="209"/>
      <c r="B124" s="209"/>
      <c r="C124" s="212"/>
      <c r="D124" s="209"/>
      <c r="E124" s="209"/>
      <c r="F124" s="209"/>
      <c r="G124" s="213"/>
      <c r="H124" s="213"/>
      <c r="I124" s="213"/>
    </row>
    <row r="125" spans="1:13" x14ac:dyDescent="0.2">
      <c r="K125" s="211"/>
      <c r="L125" s="211"/>
      <c r="M125" s="211"/>
    </row>
  </sheetData>
  <conditionalFormatting sqref="E7">
    <cfRule type="expression" dxfId="3" priority="1">
      <formula>#REF!="uitvoerige DCF"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3"/>
  <sheetViews>
    <sheetView workbookViewId="0">
      <selection activeCell="B2" sqref="B2:B3"/>
    </sheetView>
  </sheetViews>
  <sheetFormatPr defaultRowHeight="15" x14ac:dyDescent="0.25"/>
  <cols>
    <col min="2" max="2" width="7.85546875" customWidth="1"/>
    <col min="3" max="3" width="8" customWidth="1"/>
    <col min="4" max="4" width="7.5703125" customWidth="1"/>
  </cols>
  <sheetData>
    <row r="2" spans="2:2" x14ac:dyDescent="0.25">
      <c r="B2" s="209" t="s">
        <v>178</v>
      </c>
    </row>
    <row r="3" spans="2:2" x14ac:dyDescent="0.25">
      <c r="B3" s="209" t="s">
        <v>176</v>
      </c>
    </row>
    <row r="18" spans="2:12" x14ac:dyDescent="0.25">
      <c r="F18" s="250"/>
      <c r="G18" s="250"/>
      <c r="H18" s="250"/>
      <c r="I18" s="250"/>
      <c r="J18" s="250"/>
    </row>
    <row r="19" spans="2:12" x14ac:dyDescent="0.25">
      <c r="F19" s="250"/>
      <c r="G19" s="250"/>
      <c r="H19" s="239"/>
      <c r="I19" s="239"/>
      <c r="J19" s="239"/>
      <c r="K19" s="238"/>
      <c r="L19" s="238"/>
    </row>
    <row r="20" spans="2:12" x14ac:dyDescent="0.25">
      <c r="F20" s="250"/>
      <c r="G20" s="250"/>
      <c r="H20" s="239"/>
      <c r="I20" s="239"/>
      <c r="J20" s="239"/>
      <c r="K20" s="238"/>
      <c r="L20" s="238"/>
    </row>
    <row r="21" spans="2:12" ht="15.75" thickBot="1" x14ac:dyDescent="0.3">
      <c r="F21" s="250"/>
      <c r="G21" s="250"/>
      <c r="H21" s="239"/>
      <c r="I21" s="239"/>
      <c r="J21" s="239"/>
      <c r="K21" s="239"/>
      <c r="L21" s="238"/>
    </row>
    <row r="22" spans="2:12" x14ac:dyDescent="0.25">
      <c r="F22" s="240"/>
      <c r="G22" s="251"/>
      <c r="H22" s="241"/>
      <c r="I22" s="239"/>
      <c r="J22" s="239"/>
      <c r="K22" s="239"/>
      <c r="L22" s="238"/>
    </row>
    <row r="23" spans="2:12" ht="15.75" thickBot="1" x14ac:dyDescent="0.3">
      <c r="F23" s="242"/>
      <c r="G23" s="250"/>
      <c r="H23" s="243"/>
      <c r="I23" s="239"/>
      <c r="J23" s="239"/>
      <c r="K23" s="239"/>
      <c r="L23" s="238"/>
    </row>
    <row r="24" spans="2:12" x14ac:dyDescent="0.25">
      <c r="B24" s="231"/>
      <c r="C24" s="225"/>
      <c r="D24" s="223"/>
      <c r="F24" s="242"/>
      <c r="G24" s="250"/>
      <c r="H24" s="243"/>
      <c r="I24" s="239"/>
      <c r="J24" s="239"/>
      <c r="K24" s="239"/>
      <c r="L24" s="238"/>
    </row>
    <row r="25" spans="2:12" ht="15.75" thickBot="1" x14ac:dyDescent="0.3">
      <c r="B25" s="232"/>
      <c r="C25" s="226"/>
      <c r="D25" s="224"/>
      <c r="F25" s="242"/>
      <c r="G25" s="250"/>
      <c r="H25" s="243"/>
      <c r="I25" s="239"/>
      <c r="J25" s="239"/>
      <c r="K25" s="239"/>
      <c r="L25" s="238"/>
    </row>
    <row r="26" spans="2:12" ht="15.75" thickBot="1" x14ac:dyDescent="0.3">
      <c r="B26" s="232"/>
      <c r="C26" s="227"/>
      <c r="D26" s="228"/>
      <c r="F26" s="242"/>
      <c r="G26" s="250"/>
      <c r="H26" s="243"/>
      <c r="I26" s="239"/>
      <c r="J26" s="239"/>
      <c r="K26" s="239"/>
      <c r="L26" s="238"/>
    </row>
    <row r="27" spans="2:12" ht="15.75" thickBot="1" x14ac:dyDescent="0.3">
      <c r="B27" s="232"/>
      <c r="C27" s="230"/>
      <c r="D27" s="229"/>
      <c r="F27" s="244"/>
      <c r="G27" s="3"/>
      <c r="H27" s="245"/>
      <c r="I27" s="239"/>
      <c r="J27" s="239"/>
      <c r="K27" s="239"/>
      <c r="L27" s="238"/>
    </row>
    <row r="28" spans="2:12" ht="15.75" thickBot="1" x14ac:dyDescent="0.3">
      <c r="B28" s="232"/>
      <c r="C28" s="230"/>
      <c r="D28" s="230"/>
      <c r="F28" s="250"/>
      <c r="G28" s="250"/>
      <c r="H28" s="239"/>
      <c r="I28" s="239"/>
      <c r="J28" s="239"/>
      <c r="K28" s="239"/>
      <c r="L28" s="238"/>
    </row>
    <row r="29" spans="2:12" x14ac:dyDescent="0.25">
      <c r="B29" s="232"/>
      <c r="C29" s="233"/>
      <c r="D29" s="234"/>
      <c r="H29" s="238"/>
      <c r="I29" s="239"/>
      <c r="J29" s="239"/>
      <c r="K29" s="239"/>
      <c r="L29" s="238"/>
    </row>
    <row r="30" spans="2:12" x14ac:dyDescent="0.25">
      <c r="B30" s="232"/>
      <c r="C30" s="233"/>
      <c r="D30" s="234"/>
      <c r="H30" s="238"/>
      <c r="I30" s="239"/>
      <c r="J30" s="239"/>
      <c r="K30" s="239"/>
      <c r="L30" s="238"/>
    </row>
    <row r="31" spans="2:12" x14ac:dyDescent="0.25">
      <c r="B31" s="232"/>
      <c r="C31" s="233"/>
      <c r="D31" s="234"/>
      <c r="H31" s="238"/>
      <c r="I31" s="238"/>
      <c r="J31" s="238"/>
      <c r="K31" s="238"/>
      <c r="L31" s="238"/>
    </row>
    <row r="32" spans="2:12" x14ac:dyDescent="0.25">
      <c r="B32" s="232"/>
      <c r="C32" s="233"/>
      <c r="D32" s="234"/>
      <c r="H32" s="238"/>
      <c r="I32" s="238"/>
      <c r="J32" s="238"/>
      <c r="K32" s="238"/>
      <c r="L32" s="238"/>
    </row>
    <row r="33" spans="2:12" ht="15.75" thickBot="1" x14ac:dyDescent="0.3">
      <c r="B33" s="235"/>
      <c r="C33" s="236"/>
      <c r="D33" s="237"/>
      <c r="H33" s="238"/>
      <c r="I33" s="238"/>
      <c r="J33" s="238"/>
      <c r="K33" s="238"/>
      <c r="L33" s="238"/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greaterThan" id="{872E0879-982E-44B1-8F9B-554C61130CFE}">
            <xm:f>Result!$G$4&gt;20000000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D24:D25</xm:sqref>
        </x14:conditionalFormatting>
        <x14:conditionalFormatting xmlns:xm="http://schemas.microsoft.com/office/excel/2006/main">
          <x14:cfRule type="expression" priority="3" id="{1AA2289E-DE7E-4781-AD8F-CA37B0CEAA3C}">
            <xm:f>Result!$G$4&gt;20000000</xm:f>
            <x14:dxf>
              <fill>
                <patternFill>
                  <bgColor theme="5"/>
                </patternFill>
              </fill>
            </x14:dxf>
          </x14:cfRule>
          <xm:sqref>B24:D33</xm:sqref>
        </x14:conditionalFormatting>
        <x14:conditionalFormatting xmlns:xm="http://schemas.microsoft.com/office/excel/2006/main">
          <x14:cfRule type="expression" priority="1" id="{2B1D6C9C-37AB-4A3A-BE31-41F174397064}">
            <xm:f>Result!$G$3&lt;20000000</xm:f>
            <x14:dxf>
              <fill>
                <patternFill>
                  <bgColor rgb="FFFF0000"/>
                </patternFill>
              </fill>
            </x14:dxf>
          </x14:cfRule>
          <xm:sqref>F22:H27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EXCEL Training recap</vt:lpstr>
      <vt:lpstr>Front</vt:lpstr>
      <vt:lpstr>Result</vt:lpstr>
      <vt:lpstr>Ground exploitation</vt:lpstr>
      <vt:lpstr>Ground Value</vt:lpstr>
      <vt:lpstr>Market value</vt:lpstr>
      <vt:lpstr>DCF</vt:lpstr>
      <vt:lpstr>extra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Pullens MSc</dc:creator>
  <cp:lastModifiedBy>Student</cp:lastModifiedBy>
  <dcterms:created xsi:type="dcterms:W3CDTF">2021-10-04T12:20:55Z</dcterms:created>
  <dcterms:modified xsi:type="dcterms:W3CDTF">2021-10-18T18:21:44Z</dcterms:modified>
</cp:coreProperties>
</file>