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ckTiellemans\Google Drive\Service\Excel training 12-05-2021\Avond\"/>
    </mc:Choice>
  </mc:AlternateContent>
  <xr:revisionPtr revIDLastSave="0" documentId="13_ncr:1_{F977E468-87F4-4403-95EA-36D1BD0574D6}" xr6:coauthVersionLast="46" xr6:coauthVersionMax="46" xr10:uidLastSave="{00000000-0000-0000-0000-000000000000}"/>
  <bookViews>
    <workbookView xWindow="-108" yWindow="-108" windowWidth="23256" windowHeight="12576" tabRatio="841" activeTab="9" xr2:uid="{00000000-000D-0000-FFFF-FFFF00000000}"/>
  </bookViews>
  <sheets>
    <sheet name="General information" sheetId="26" r:id="rId1"/>
    <sheet name="Overview locations" sheetId="37" r:id="rId2"/>
    <sheet name="Building condition" sheetId="35" r:id="rId3"/>
    <sheet name="MI compensation" sheetId="33" r:id="rId4"/>
    <sheet name="40 year F10" sheetId="30" r:id="rId5"/>
    <sheet name="40 year F30" sheetId="31" r:id="rId6"/>
    <sheet name="40 year F10+30" sheetId="32" r:id="rId7"/>
    <sheet name="Overview 10yr" sheetId="4" r:id="rId8"/>
    <sheet name="Graphs" sheetId="10" r:id="rId9"/>
    <sheet name="Factsheets" sheetId="34" r:id="rId10"/>
  </sheets>
  <definedNames>
    <definedName name="_xlnm.Print_Area" localSheetId="4">'40 year F10'!$B$2:$BF$55</definedName>
    <definedName name="_xlnm.Print_Area" localSheetId="6">'40 year F10+30'!$B$2:$BF$55</definedName>
    <definedName name="_xlnm.Print_Area" localSheetId="5">'40 year F30'!$B$2:$BF$55</definedName>
    <definedName name="_xlnm.Print_Area" localSheetId="0">'General information'!$A$1:$G$26</definedName>
    <definedName name="_xlnm.Print_Area" localSheetId="8">Graphs!$B$2:$K$100</definedName>
    <definedName name="_xlnm.Print_Area" localSheetId="7">'Overview 10yr'!$B$2:$R$107</definedName>
    <definedName name="_xlnm.Print_Titles" localSheetId="7">'Overview 10yr'!$2:$4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34" l="1"/>
  <c r="G104" i="4"/>
  <c r="R104" i="4" s="1"/>
  <c r="G99" i="4"/>
  <c r="L23" i="33"/>
  <c r="D13" i="37"/>
  <c r="R105" i="4"/>
  <c r="AS4" i="32"/>
  <c r="AR4" i="32"/>
  <c r="D14" i="32"/>
  <c r="D4" i="32"/>
  <c r="AO4" i="32"/>
  <c r="M23" i="33"/>
  <c r="N23" i="33"/>
  <c r="O23" i="33"/>
  <c r="P23" i="33"/>
  <c r="Q23" i="33"/>
  <c r="R23" i="33"/>
  <c r="S23" i="33"/>
  <c r="T23" i="33"/>
  <c r="U23" i="33"/>
  <c r="M24" i="33"/>
  <c r="N24" i="33"/>
  <c r="O24" i="33"/>
  <c r="P24" i="33"/>
  <c r="Q24" i="33"/>
  <c r="R24" i="33"/>
  <c r="S24" i="33"/>
  <c r="T24" i="33"/>
  <c r="U24" i="33"/>
  <c r="M25" i="33"/>
  <c r="N25" i="33"/>
  <c r="O25" i="33"/>
  <c r="P25" i="33"/>
  <c r="Q25" i="33"/>
  <c r="R25" i="33"/>
  <c r="S25" i="33"/>
  <c r="T25" i="33"/>
  <c r="U25" i="33"/>
  <c r="M26" i="33"/>
  <c r="N26" i="33"/>
  <c r="O26" i="33"/>
  <c r="P26" i="33"/>
  <c r="Q26" i="33"/>
  <c r="R26" i="33"/>
  <c r="S26" i="33"/>
  <c r="T26" i="33"/>
  <c r="U26" i="33"/>
  <c r="M27" i="33"/>
  <c r="N27" i="33"/>
  <c r="O27" i="33"/>
  <c r="P27" i="33"/>
  <c r="Q27" i="33"/>
  <c r="R27" i="33"/>
  <c r="S27" i="33"/>
  <c r="T27" i="33"/>
  <c r="U27" i="33"/>
  <c r="M28" i="33"/>
  <c r="N28" i="33"/>
  <c r="O28" i="33"/>
  <c r="P28" i="33"/>
  <c r="Q28" i="33"/>
  <c r="R28" i="33"/>
  <c r="S28" i="33"/>
  <c r="T28" i="33"/>
  <c r="U28" i="33"/>
  <c r="M29" i="33"/>
  <c r="N29" i="33"/>
  <c r="O29" i="33"/>
  <c r="P29" i="33"/>
  <c r="Q29" i="33"/>
  <c r="R29" i="33"/>
  <c r="S29" i="33"/>
  <c r="T29" i="33"/>
  <c r="U29" i="33"/>
  <c r="M30" i="33"/>
  <c r="N30" i="33"/>
  <c r="O30" i="33"/>
  <c r="P30" i="33"/>
  <c r="Q30" i="33"/>
  <c r="R30" i="33"/>
  <c r="S30" i="33"/>
  <c r="T30" i="33"/>
  <c r="U30" i="33"/>
  <c r="M31" i="33"/>
  <c r="N31" i="33"/>
  <c r="O31" i="33"/>
  <c r="P31" i="33"/>
  <c r="Q31" i="33"/>
  <c r="R31" i="33"/>
  <c r="S31" i="33"/>
  <c r="T31" i="33"/>
  <c r="U31" i="33"/>
  <c r="M32" i="33"/>
  <c r="N32" i="33"/>
  <c r="O32" i="33"/>
  <c r="P32" i="33"/>
  <c r="Q32" i="33"/>
  <c r="R32" i="33"/>
  <c r="S32" i="33"/>
  <c r="T32" i="33"/>
  <c r="U32" i="33"/>
  <c r="L24" i="33"/>
  <c r="L25" i="33"/>
  <c r="L26" i="33"/>
  <c r="L27" i="33"/>
  <c r="L28" i="33"/>
  <c r="L29" i="33"/>
  <c r="L30" i="33"/>
  <c r="L31" i="33"/>
  <c r="L32" i="33"/>
  <c r="G26" i="34"/>
  <c r="G25" i="34"/>
  <c r="G24" i="34"/>
  <c r="G23" i="34"/>
  <c r="G21" i="34"/>
  <c r="G20" i="34"/>
  <c r="G19" i="34"/>
  <c r="G18" i="34"/>
  <c r="E4" i="32"/>
  <c r="F4" i="32"/>
  <c r="G4" i="32"/>
  <c r="H4" i="32"/>
  <c r="I4" i="32"/>
  <c r="J4" i="32"/>
  <c r="K4" i="32"/>
  <c r="L4" i="32"/>
  <c r="M4" i="32"/>
  <c r="N4" i="32"/>
  <c r="O4" i="32"/>
  <c r="P4" i="32"/>
  <c r="Q4" i="32"/>
  <c r="R4" i="32"/>
  <c r="S4" i="32"/>
  <c r="T4" i="32"/>
  <c r="U4" i="32"/>
  <c r="V4" i="32"/>
  <c r="W4" i="32"/>
  <c r="X4" i="32"/>
  <c r="Y4" i="32"/>
  <c r="Z4" i="32"/>
  <c r="AA4" i="32"/>
  <c r="AB4" i="32"/>
  <c r="AC4" i="32"/>
  <c r="AD4" i="32"/>
  <c r="AE4" i="32"/>
  <c r="AF4" i="32"/>
  <c r="AG4" i="32"/>
  <c r="AH4" i="32"/>
  <c r="AI4" i="32"/>
  <c r="AJ4" i="32"/>
  <c r="AK4" i="32"/>
  <c r="AL4" i="32"/>
  <c r="AM4" i="32"/>
  <c r="AN4" i="32"/>
  <c r="AP4" i="32"/>
  <c r="AQ4" i="32"/>
  <c r="E5" i="32"/>
  <c r="F5" i="32"/>
  <c r="G5" i="32"/>
  <c r="H5" i="32"/>
  <c r="I5" i="32"/>
  <c r="J5" i="32"/>
  <c r="K5" i="32"/>
  <c r="L5" i="32"/>
  <c r="M5" i="32"/>
  <c r="N5" i="32"/>
  <c r="O5" i="32"/>
  <c r="P5" i="32"/>
  <c r="Q5" i="32"/>
  <c r="R5" i="32"/>
  <c r="S5" i="32"/>
  <c r="T5" i="32"/>
  <c r="U5" i="32"/>
  <c r="V5" i="32"/>
  <c r="W5" i="32"/>
  <c r="X5" i="32"/>
  <c r="Y5" i="32"/>
  <c r="Z5" i="32"/>
  <c r="AA5" i="32"/>
  <c r="AB5" i="32"/>
  <c r="AC5" i="32"/>
  <c r="AD5" i="32"/>
  <c r="AE5" i="32"/>
  <c r="AF5" i="32"/>
  <c r="AG5" i="32"/>
  <c r="AH5" i="32"/>
  <c r="AI5" i="32"/>
  <c r="AJ5" i="32"/>
  <c r="AK5" i="32"/>
  <c r="AL5" i="32"/>
  <c r="AM5" i="32"/>
  <c r="AN5" i="32"/>
  <c r="AO5" i="32"/>
  <c r="AP5" i="32"/>
  <c r="AQ5" i="32"/>
  <c r="E6" i="32"/>
  <c r="F6" i="32"/>
  <c r="G6" i="32"/>
  <c r="H6" i="32"/>
  <c r="I6" i="32"/>
  <c r="J6" i="32"/>
  <c r="K6" i="32"/>
  <c r="L6" i="32"/>
  <c r="M6" i="32"/>
  <c r="N6" i="32"/>
  <c r="O6" i="32"/>
  <c r="P6" i="32"/>
  <c r="Q6" i="32"/>
  <c r="R6" i="32"/>
  <c r="S6" i="32"/>
  <c r="T6" i="32"/>
  <c r="U6" i="32"/>
  <c r="V6" i="32"/>
  <c r="W6" i="32"/>
  <c r="X6" i="32"/>
  <c r="Y6" i="32"/>
  <c r="Z6" i="32"/>
  <c r="AA6" i="32"/>
  <c r="AB6" i="32"/>
  <c r="AC6" i="32"/>
  <c r="AD6" i="32"/>
  <c r="AE6" i="32"/>
  <c r="AF6" i="32"/>
  <c r="AG6" i="32"/>
  <c r="AH6" i="32"/>
  <c r="AI6" i="32"/>
  <c r="AJ6" i="32"/>
  <c r="AK6" i="32"/>
  <c r="AL6" i="32"/>
  <c r="AM6" i="32"/>
  <c r="AN6" i="32"/>
  <c r="AO6" i="32"/>
  <c r="AP6" i="32"/>
  <c r="AQ6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V8" i="32"/>
  <c r="W8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AJ8" i="32"/>
  <c r="AK8" i="32"/>
  <c r="AL8" i="32"/>
  <c r="AM8" i="32"/>
  <c r="AN8" i="32"/>
  <c r="AO8" i="32"/>
  <c r="AP8" i="32"/>
  <c r="AQ8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Z9" i="32"/>
  <c r="AA9" i="32"/>
  <c r="AB9" i="32"/>
  <c r="AC9" i="32"/>
  <c r="AD9" i="32"/>
  <c r="AE9" i="32"/>
  <c r="AF9" i="32"/>
  <c r="AG9" i="32"/>
  <c r="AH9" i="32"/>
  <c r="AI9" i="32"/>
  <c r="AJ9" i="32"/>
  <c r="AK9" i="32"/>
  <c r="AL9" i="32"/>
  <c r="AM9" i="32"/>
  <c r="AN9" i="32"/>
  <c r="AO9" i="32"/>
  <c r="AP9" i="32"/>
  <c r="AQ9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Z10" i="32"/>
  <c r="AA10" i="32"/>
  <c r="AB10" i="32"/>
  <c r="AC10" i="32"/>
  <c r="AD10" i="32"/>
  <c r="AE10" i="32"/>
  <c r="AF10" i="32"/>
  <c r="AG10" i="32"/>
  <c r="AH10" i="32"/>
  <c r="AI10" i="32"/>
  <c r="AJ10" i="32"/>
  <c r="AK10" i="32"/>
  <c r="AL10" i="32"/>
  <c r="AM10" i="32"/>
  <c r="AN10" i="32"/>
  <c r="AO10" i="32"/>
  <c r="AP10" i="32"/>
  <c r="AQ10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Z11" i="32"/>
  <c r="AA11" i="32"/>
  <c r="AB11" i="32"/>
  <c r="AC11" i="32"/>
  <c r="AD11" i="32"/>
  <c r="AE11" i="32"/>
  <c r="AF11" i="32"/>
  <c r="AG11" i="32"/>
  <c r="AH11" i="32"/>
  <c r="AI11" i="32"/>
  <c r="AJ11" i="32"/>
  <c r="AK11" i="32"/>
  <c r="AL11" i="32"/>
  <c r="AM11" i="32"/>
  <c r="AN11" i="32"/>
  <c r="AO11" i="32"/>
  <c r="AP11" i="32"/>
  <c r="AQ11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Z12" i="32"/>
  <c r="AA12" i="32"/>
  <c r="AB12" i="32"/>
  <c r="AC12" i="32"/>
  <c r="AD12" i="32"/>
  <c r="AE12" i="32"/>
  <c r="AF12" i="32"/>
  <c r="AG12" i="32"/>
  <c r="AH12" i="32"/>
  <c r="AI12" i="32"/>
  <c r="AJ12" i="32"/>
  <c r="AK12" i="32"/>
  <c r="AL12" i="32"/>
  <c r="AM12" i="32"/>
  <c r="AN12" i="32"/>
  <c r="AO12" i="32"/>
  <c r="AP12" i="32"/>
  <c r="AQ12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S13" i="32"/>
  <c r="T13" i="32"/>
  <c r="U13" i="32"/>
  <c r="V13" i="32"/>
  <c r="W13" i="32"/>
  <c r="X13" i="32"/>
  <c r="Y13" i="32"/>
  <c r="Z13" i="32"/>
  <c r="AA13" i="32"/>
  <c r="AB13" i="32"/>
  <c r="AC13" i="32"/>
  <c r="AD13" i="32"/>
  <c r="AE13" i="32"/>
  <c r="AF13" i="32"/>
  <c r="AG13" i="32"/>
  <c r="AH13" i="32"/>
  <c r="AI13" i="32"/>
  <c r="AJ13" i="32"/>
  <c r="AK13" i="32"/>
  <c r="AL13" i="32"/>
  <c r="AM13" i="32"/>
  <c r="AN13" i="32"/>
  <c r="AO13" i="32"/>
  <c r="AP13" i="32"/>
  <c r="AQ13" i="32"/>
  <c r="D5" i="32"/>
  <c r="D6" i="32"/>
  <c r="D7" i="32"/>
  <c r="D8" i="32"/>
  <c r="D9" i="32"/>
  <c r="D10" i="32"/>
  <c r="D11" i="32"/>
  <c r="D12" i="32"/>
  <c r="D13" i="32"/>
  <c r="D34" i="34" l="1"/>
  <c r="D33" i="34"/>
  <c r="E34" i="34"/>
  <c r="E33" i="34"/>
  <c r="E22" i="34" l="1"/>
  <c r="D2" i="34"/>
  <c r="H98" i="4"/>
  <c r="I98" i="4" s="1"/>
  <c r="J98" i="4" s="1"/>
  <c r="K98" i="4" s="1"/>
  <c r="L98" i="4" s="1"/>
  <c r="M98" i="4" s="1"/>
  <c r="N98" i="4" s="1"/>
  <c r="O98" i="4" s="1"/>
  <c r="P98" i="4" s="1"/>
  <c r="C8" i="26"/>
  <c r="H26" i="34"/>
  <c r="E13" i="34"/>
  <c r="H4" i="34"/>
  <c r="I4" i="34" s="1"/>
  <c r="H5" i="34"/>
  <c r="H6" i="34"/>
  <c r="H7" i="34"/>
  <c r="H8" i="34"/>
  <c r="H9" i="34"/>
  <c r="H10" i="34"/>
  <c r="H11" i="34"/>
  <c r="H12" i="34"/>
  <c r="D13" i="34"/>
  <c r="C2" i="32"/>
  <c r="C2" i="31"/>
  <c r="C2" i="30"/>
  <c r="C4" i="30"/>
  <c r="C5" i="30"/>
  <c r="C6" i="30"/>
  <c r="C7" i="30"/>
  <c r="C8" i="30"/>
  <c r="C9" i="30"/>
  <c r="C9" i="31" s="1"/>
  <c r="C10" i="30"/>
  <c r="C10" i="31" s="1"/>
  <c r="C11" i="30"/>
  <c r="C11" i="31" s="1"/>
  <c r="C12" i="30"/>
  <c r="C13" i="30"/>
  <c r="B13" i="30"/>
  <c r="B13" i="31" s="1"/>
  <c r="B12" i="30"/>
  <c r="B11" i="30"/>
  <c r="B10" i="30"/>
  <c r="B10" i="31" s="1"/>
  <c r="B9" i="30"/>
  <c r="B9" i="32" s="1"/>
  <c r="B8" i="30"/>
  <c r="B8" i="32" s="1"/>
  <c r="B7" i="30"/>
  <c r="B7" i="32" s="1"/>
  <c r="B6" i="30"/>
  <c r="B6" i="32" s="1"/>
  <c r="B5" i="30"/>
  <c r="C4" i="32"/>
  <c r="B4" i="30"/>
  <c r="B4" i="31" s="1"/>
  <c r="M22" i="33"/>
  <c r="N22" i="33"/>
  <c r="O22" i="33"/>
  <c r="P22" i="33"/>
  <c r="Q22" i="33"/>
  <c r="R22" i="33"/>
  <c r="S22" i="33"/>
  <c r="T22" i="33"/>
  <c r="U22" i="33"/>
  <c r="L22" i="33"/>
  <c r="L11" i="4"/>
  <c r="L13" i="4" s="1"/>
  <c r="M11" i="4"/>
  <c r="M13" i="4" s="1"/>
  <c r="K20" i="4"/>
  <c r="K22" i="4" s="1"/>
  <c r="L20" i="4"/>
  <c r="L22" i="4" s="1"/>
  <c r="J29" i="4"/>
  <c r="J31" i="4" s="1"/>
  <c r="P36" i="33"/>
  <c r="I38" i="4"/>
  <c r="I40" i="4" s="1"/>
  <c r="J38" i="4"/>
  <c r="K38" i="4"/>
  <c r="K40" i="4" s="1"/>
  <c r="N36" i="33"/>
  <c r="H56" i="4"/>
  <c r="H58" i="4" s="1"/>
  <c r="I56" i="4"/>
  <c r="I58" i="4" s="1"/>
  <c r="O56" i="4"/>
  <c r="O58" i="4" s="1"/>
  <c r="P56" i="4"/>
  <c r="P58" i="4" s="1"/>
  <c r="H65" i="4"/>
  <c r="H67" i="4" s="1"/>
  <c r="N65" i="4"/>
  <c r="N67" i="4" s="1"/>
  <c r="O65" i="4"/>
  <c r="O67" i="4" s="1"/>
  <c r="P65" i="4"/>
  <c r="P67" i="4" s="1"/>
  <c r="M74" i="4"/>
  <c r="M76" i="4" s="1"/>
  <c r="N74" i="4"/>
  <c r="N76" i="4" s="1"/>
  <c r="O74" i="4"/>
  <c r="O76" i="4" s="1"/>
  <c r="L83" i="4"/>
  <c r="M83" i="4"/>
  <c r="M85" i="4" s="1"/>
  <c r="N83" i="4"/>
  <c r="N85" i="4" s="1"/>
  <c r="K92" i="4"/>
  <c r="K94" i="4" s="1"/>
  <c r="L92" i="4"/>
  <c r="L94" i="4" s="1"/>
  <c r="M92" i="4"/>
  <c r="G38" i="4"/>
  <c r="G40" i="4" s="1"/>
  <c r="M2" i="33"/>
  <c r="N2" i="33"/>
  <c r="O2" i="33"/>
  <c r="P2" i="33"/>
  <c r="Q2" i="33"/>
  <c r="R2" i="33"/>
  <c r="S2" i="33"/>
  <c r="T2" i="33"/>
  <c r="U2" i="33"/>
  <c r="L2" i="33"/>
  <c r="A3" i="33"/>
  <c r="AR7" i="32"/>
  <c r="AR5" i="32"/>
  <c r="D18" i="34"/>
  <c r="E18" i="34" s="1"/>
  <c r="E19" i="34"/>
  <c r="D20" i="34"/>
  <c r="E20" i="34" s="1"/>
  <c r="D21" i="34"/>
  <c r="E21" i="34" s="1"/>
  <c r="E23" i="34"/>
  <c r="D24" i="34"/>
  <c r="E24" i="34" s="1"/>
  <c r="D25" i="34"/>
  <c r="E25" i="34" s="1"/>
  <c r="D26" i="34"/>
  <c r="E26" i="34" s="1"/>
  <c r="D17" i="34"/>
  <c r="E17" i="34" s="1"/>
  <c r="E27" i="34" s="1"/>
  <c r="F12" i="34"/>
  <c r="G12" i="34"/>
  <c r="B4" i="34"/>
  <c r="B18" i="34" s="1"/>
  <c r="C4" i="34"/>
  <c r="C18" i="34" s="1"/>
  <c r="B5" i="34"/>
  <c r="B19" i="34" s="1"/>
  <c r="C5" i="34"/>
  <c r="C19" i="34" s="1"/>
  <c r="B6" i="34"/>
  <c r="B20" i="34" s="1"/>
  <c r="C6" i="34"/>
  <c r="C20" i="34" s="1"/>
  <c r="B7" i="34"/>
  <c r="B21" i="34" s="1"/>
  <c r="C7" i="34"/>
  <c r="C21" i="34" s="1"/>
  <c r="B8" i="34"/>
  <c r="B22" i="34" s="1"/>
  <c r="C8" i="34"/>
  <c r="C22" i="34" s="1"/>
  <c r="B9" i="34"/>
  <c r="B23" i="34" s="1"/>
  <c r="C9" i="34"/>
  <c r="C23" i="34" s="1"/>
  <c r="B10" i="34"/>
  <c r="B24" i="34" s="1"/>
  <c r="C10" i="34"/>
  <c r="C24" i="34" s="1"/>
  <c r="B11" i="34"/>
  <c r="B25" i="34" s="1"/>
  <c r="C11" i="34"/>
  <c r="C25" i="34" s="1"/>
  <c r="B12" i="34"/>
  <c r="B26" i="34" s="1"/>
  <c r="C12" i="34"/>
  <c r="C26" i="34" s="1"/>
  <c r="C3" i="34"/>
  <c r="C17" i="34" s="1"/>
  <c r="B3" i="34"/>
  <c r="B17" i="34" s="1"/>
  <c r="G4" i="34"/>
  <c r="G5" i="34"/>
  <c r="G6" i="34"/>
  <c r="G7" i="34"/>
  <c r="G8" i="34"/>
  <c r="G9" i="34"/>
  <c r="I9" i="34" s="1"/>
  <c r="G10" i="34"/>
  <c r="G11" i="34"/>
  <c r="G3" i="34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Z14" i="32"/>
  <c r="AA14" i="32"/>
  <c r="AB14" i="32"/>
  <c r="AC14" i="32"/>
  <c r="AD14" i="32"/>
  <c r="AE14" i="32"/>
  <c r="AF14" i="32"/>
  <c r="AG14" i="32"/>
  <c r="AH14" i="32"/>
  <c r="AI14" i="32"/>
  <c r="AJ14" i="32"/>
  <c r="AK14" i="32"/>
  <c r="AL14" i="32"/>
  <c r="AM14" i="32"/>
  <c r="AN14" i="32"/>
  <c r="AO14" i="32"/>
  <c r="AP14" i="32"/>
  <c r="AQ14" i="32"/>
  <c r="AR12" i="32"/>
  <c r="AS12" i="32"/>
  <c r="H25" i="34" s="1"/>
  <c r="AT12" i="32"/>
  <c r="AU12" i="32"/>
  <c r="AV12" i="32"/>
  <c r="AR13" i="32"/>
  <c r="AS13" i="32"/>
  <c r="AT13" i="32"/>
  <c r="AU13" i="32"/>
  <c r="AV13" i="32"/>
  <c r="B13" i="32"/>
  <c r="C13" i="32"/>
  <c r="B5" i="32"/>
  <c r="C5" i="32"/>
  <c r="C6" i="32"/>
  <c r="C7" i="32"/>
  <c r="C8" i="32"/>
  <c r="B10" i="32"/>
  <c r="B11" i="32"/>
  <c r="B12" i="32"/>
  <c r="C12" i="32"/>
  <c r="B5" i="31"/>
  <c r="C5" i="31"/>
  <c r="B6" i="31"/>
  <c r="C6" i="31"/>
  <c r="C7" i="31"/>
  <c r="B8" i="31"/>
  <c r="C8" i="31"/>
  <c r="B9" i="31"/>
  <c r="B11" i="31"/>
  <c r="B12" i="31"/>
  <c r="C12" i="31"/>
  <c r="C13" i="31"/>
  <c r="AR13" i="31"/>
  <c r="AS13" i="31"/>
  <c r="AT13" i="31"/>
  <c r="AU13" i="31"/>
  <c r="AV13" i="31"/>
  <c r="E14" i="31"/>
  <c r="F14" i="31"/>
  <c r="I89" i="4" s="1"/>
  <c r="G14" i="31"/>
  <c r="J89" i="4" s="1"/>
  <c r="H14" i="31"/>
  <c r="I14" i="31"/>
  <c r="L89" i="4" s="1"/>
  <c r="J14" i="31"/>
  <c r="M89" i="4" s="1"/>
  <c r="K14" i="31"/>
  <c r="N89" i="4" s="1"/>
  <c r="L14" i="31"/>
  <c r="O89" i="4"/>
  <c r="M14" i="31"/>
  <c r="N14" i="31"/>
  <c r="O14" i="31"/>
  <c r="P14" i="31"/>
  <c r="Q14" i="31"/>
  <c r="R14" i="31"/>
  <c r="S14" i="31"/>
  <c r="T14" i="31"/>
  <c r="U14" i="31"/>
  <c r="V14" i="31"/>
  <c r="W14" i="31"/>
  <c r="X14" i="31"/>
  <c r="Y14" i="31"/>
  <c r="Z14" i="31"/>
  <c r="AA14" i="31"/>
  <c r="AB14" i="31"/>
  <c r="AC14" i="31"/>
  <c r="AD14" i="31"/>
  <c r="AE14" i="31"/>
  <c r="AF14" i="31"/>
  <c r="AG14" i="31"/>
  <c r="AH14" i="31"/>
  <c r="AI14" i="31"/>
  <c r="AJ14" i="31"/>
  <c r="AK14" i="31"/>
  <c r="AL14" i="31"/>
  <c r="AM14" i="31"/>
  <c r="AN14" i="31"/>
  <c r="AO14" i="31"/>
  <c r="AP14" i="31"/>
  <c r="AQ14" i="31"/>
  <c r="D14" i="31"/>
  <c r="E14" i="30"/>
  <c r="F14" i="30"/>
  <c r="I88" i="4" s="1"/>
  <c r="G14" i="30"/>
  <c r="H14" i="30"/>
  <c r="K88" i="4" s="1"/>
  <c r="I14" i="30"/>
  <c r="L88" i="4" s="1"/>
  <c r="J14" i="30"/>
  <c r="M88" i="4" s="1"/>
  <c r="K14" i="30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Y14" i="30"/>
  <c r="Z14" i="30"/>
  <c r="AA14" i="30"/>
  <c r="AB14" i="30"/>
  <c r="AC14" i="30"/>
  <c r="AD14" i="30"/>
  <c r="AE14" i="30"/>
  <c r="AF14" i="30"/>
  <c r="AG14" i="30"/>
  <c r="AH14" i="30"/>
  <c r="AI14" i="30"/>
  <c r="AJ14" i="30"/>
  <c r="AK14" i="30"/>
  <c r="AL14" i="30"/>
  <c r="AM14" i="30"/>
  <c r="AN14" i="30"/>
  <c r="AO14" i="30"/>
  <c r="AP14" i="30"/>
  <c r="AQ14" i="30"/>
  <c r="D14" i="30"/>
  <c r="AR13" i="30"/>
  <c r="AS13" i="30"/>
  <c r="AT13" i="30"/>
  <c r="AU13" i="30"/>
  <c r="AV13" i="30"/>
  <c r="H79" i="4"/>
  <c r="I79" i="4"/>
  <c r="J79" i="4"/>
  <c r="K79" i="4"/>
  <c r="L79" i="4"/>
  <c r="M79" i="4"/>
  <c r="N79" i="4"/>
  <c r="O79" i="4"/>
  <c r="P79" i="4"/>
  <c r="H80" i="4"/>
  <c r="I80" i="4"/>
  <c r="J80" i="4"/>
  <c r="K80" i="4"/>
  <c r="L80" i="4"/>
  <c r="M80" i="4"/>
  <c r="N80" i="4"/>
  <c r="O80" i="4"/>
  <c r="P80" i="4"/>
  <c r="G80" i="4"/>
  <c r="G79" i="4"/>
  <c r="H70" i="4"/>
  <c r="I70" i="4"/>
  <c r="J70" i="4"/>
  <c r="K70" i="4"/>
  <c r="L70" i="4"/>
  <c r="M70" i="4"/>
  <c r="N70" i="4"/>
  <c r="O70" i="4"/>
  <c r="P70" i="4"/>
  <c r="H71" i="4"/>
  <c r="I71" i="4"/>
  <c r="J71" i="4"/>
  <c r="K71" i="4"/>
  <c r="L71" i="4"/>
  <c r="M71" i="4"/>
  <c r="N71" i="4"/>
  <c r="O71" i="4"/>
  <c r="P71" i="4"/>
  <c r="G71" i="4"/>
  <c r="G70" i="4"/>
  <c r="H61" i="4"/>
  <c r="I61" i="4"/>
  <c r="J61" i="4"/>
  <c r="K61" i="4"/>
  <c r="L61" i="4"/>
  <c r="M61" i="4"/>
  <c r="N61" i="4"/>
  <c r="O61" i="4"/>
  <c r="P61" i="4"/>
  <c r="H62" i="4"/>
  <c r="I62" i="4"/>
  <c r="J62" i="4"/>
  <c r="K62" i="4"/>
  <c r="L62" i="4"/>
  <c r="M62" i="4"/>
  <c r="N62" i="4"/>
  <c r="O62" i="4"/>
  <c r="P62" i="4"/>
  <c r="H52" i="4"/>
  <c r="I52" i="4"/>
  <c r="J52" i="4"/>
  <c r="K52" i="4"/>
  <c r="L52" i="4"/>
  <c r="M52" i="4"/>
  <c r="N52" i="4"/>
  <c r="O52" i="4"/>
  <c r="P52" i="4"/>
  <c r="H53" i="4"/>
  <c r="I53" i="4"/>
  <c r="J53" i="4"/>
  <c r="K53" i="4"/>
  <c r="L53" i="4"/>
  <c r="M53" i="4"/>
  <c r="N53" i="4"/>
  <c r="O53" i="4"/>
  <c r="P53" i="4"/>
  <c r="G62" i="4"/>
  <c r="G61" i="4"/>
  <c r="G53" i="4"/>
  <c r="G52" i="4"/>
  <c r="H43" i="4"/>
  <c r="I43" i="4"/>
  <c r="J43" i="4"/>
  <c r="K43" i="4"/>
  <c r="L43" i="4"/>
  <c r="M43" i="4"/>
  <c r="N43" i="4"/>
  <c r="O43" i="4"/>
  <c r="P43" i="4"/>
  <c r="H44" i="4"/>
  <c r="I44" i="4"/>
  <c r="J44" i="4"/>
  <c r="K44" i="4"/>
  <c r="L44" i="4"/>
  <c r="M44" i="4"/>
  <c r="N44" i="4"/>
  <c r="O44" i="4"/>
  <c r="P44" i="4"/>
  <c r="G44" i="4"/>
  <c r="G43" i="4"/>
  <c r="H34" i="4"/>
  <c r="I34" i="4"/>
  <c r="J34" i="4"/>
  <c r="K34" i="4"/>
  <c r="L34" i="4"/>
  <c r="M34" i="4"/>
  <c r="N34" i="4"/>
  <c r="O34" i="4"/>
  <c r="P34" i="4"/>
  <c r="H35" i="4"/>
  <c r="I35" i="4"/>
  <c r="J35" i="4"/>
  <c r="K35" i="4"/>
  <c r="L35" i="4"/>
  <c r="M35" i="4"/>
  <c r="N35" i="4"/>
  <c r="O35" i="4"/>
  <c r="P35" i="4"/>
  <c r="G35" i="4"/>
  <c r="G34" i="4"/>
  <c r="H25" i="4"/>
  <c r="I25" i="4"/>
  <c r="J25" i="4"/>
  <c r="H26" i="4"/>
  <c r="I26" i="4"/>
  <c r="J26" i="4"/>
  <c r="K26" i="4"/>
  <c r="L26" i="4"/>
  <c r="M26" i="4"/>
  <c r="N26" i="4"/>
  <c r="O26" i="4"/>
  <c r="P26" i="4"/>
  <c r="G26" i="4"/>
  <c r="G25" i="4"/>
  <c r="H16" i="4"/>
  <c r="I16" i="4"/>
  <c r="J16" i="4"/>
  <c r="K16" i="4"/>
  <c r="L16" i="4"/>
  <c r="M16" i="4"/>
  <c r="N16" i="4"/>
  <c r="O16" i="4"/>
  <c r="H17" i="4"/>
  <c r="I17" i="4"/>
  <c r="J17" i="4"/>
  <c r="K17" i="4"/>
  <c r="L17" i="4"/>
  <c r="M17" i="4"/>
  <c r="N17" i="4"/>
  <c r="O17" i="4"/>
  <c r="P17" i="4"/>
  <c r="G17" i="4"/>
  <c r="G16" i="4"/>
  <c r="R12" i="4"/>
  <c r="H7" i="4"/>
  <c r="I7" i="4"/>
  <c r="H8" i="4"/>
  <c r="I8" i="4"/>
  <c r="J8" i="4"/>
  <c r="K8" i="4"/>
  <c r="L8" i="4"/>
  <c r="M8" i="4"/>
  <c r="N8" i="4"/>
  <c r="O8" i="4"/>
  <c r="P8" i="4"/>
  <c r="G8" i="4"/>
  <c r="G7" i="4"/>
  <c r="H47" i="4"/>
  <c r="H49" i="4" s="1"/>
  <c r="I47" i="4"/>
  <c r="I49" i="4" s="1"/>
  <c r="J47" i="4"/>
  <c r="J49" i="4" s="1"/>
  <c r="K47" i="4"/>
  <c r="K49" i="4" s="1"/>
  <c r="L47" i="4"/>
  <c r="L49" i="4" s="1"/>
  <c r="M47" i="4"/>
  <c r="N47" i="4"/>
  <c r="N49" i="4" s="1"/>
  <c r="O47" i="4"/>
  <c r="O49" i="4" s="1"/>
  <c r="P47" i="4"/>
  <c r="P49" i="4" s="1"/>
  <c r="G47" i="4"/>
  <c r="G49" i="4" s="1"/>
  <c r="H38" i="4"/>
  <c r="H40" i="4" s="1"/>
  <c r="L38" i="4"/>
  <c r="L40" i="4" s="1"/>
  <c r="M38" i="4"/>
  <c r="M40" i="4" s="1"/>
  <c r="N38" i="4"/>
  <c r="N40" i="4" s="1"/>
  <c r="O38" i="4"/>
  <c r="O40" i="4" s="1"/>
  <c r="P38" i="4"/>
  <c r="P40" i="4" s="1"/>
  <c r="H11" i="4"/>
  <c r="H13" i="4" s="1"/>
  <c r="I11" i="4"/>
  <c r="I13" i="4" s="1"/>
  <c r="J11" i="4"/>
  <c r="J13" i="4" s="1"/>
  <c r="K11" i="4"/>
  <c r="K13" i="4" s="1"/>
  <c r="N11" i="4"/>
  <c r="N13" i="4" s="1"/>
  <c r="O11" i="4"/>
  <c r="O13" i="4" s="1"/>
  <c r="P11" i="4"/>
  <c r="P13" i="4" s="1"/>
  <c r="G11" i="4"/>
  <c r="G13" i="4" s="1"/>
  <c r="C7" i="4"/>
  <c r="C16" i="4"/>
  <c r="C25" i="4"/>
  <c r="C34" i="4"/>
  <c r="C43" i="4"/>
  <c r="C52" i="4"/>
  <c r="C61" i="4"/>
  <c r="C70" i="4"/>
  <c r="C79" i="4"/>
  <c r="C88" i="4"/>
  <c r="B88" i="4"/>
  <c r="B79" i="4"/>
  <c r="B70" i="4"/>
  <c r="B61" i="4"/>
  <c r="B52" i="4"/>
  <c r="B43" i="4"/>
  <c r="B34" i="4"/>
  <c r="B25" i="4"/>
  <c r="B16" i="4"/>
  <c r="B7" i="4"/>
  <c r="A24" i="33"/>
  <c r="A25" i="33"/>
  <c r="A26" i="33"/>
  <c r="A27" i="33"/>
  <c r="A28" i="33"/>
  <c r="A29" i="33"/>
  <c r="A30" i="33"/>
  <c r="A31" i="33"/>
  <c r="A32" i="33"/>
  <c r="B24" i="33"/>
  <c r="B25" i="33"/>
  <c r="B26" i="33"/>
  <c r="B27" i="33"/>
  <c r="B28" i="33"/>
  <c r="B29" i="33"/>
  <c r="B30" i="33"/>
  <c r="B31" i="33"/>
  <c r="B32" i="33"/>
  <c r="B23" i="33"/>
  <c r="A23" i="33"/>
  <c r="B4" i="33"/>
  <c r="B5" i="33"/>
  <c r="B6" i="33"/>
  <c r="B7" i="33"/>
  <c r="B8" i="33"/>
  <c r="B9" i="33"/>
  <c r="B10" i="33"/>
  <c r="B11" i="33"/>
  <c r="B12" i="33"/>
  <c r="B3" i="33"/>
  <c r="A4" i="33"/>
  <c r="A5" i="33"/>
  <c r="A6" i="33"/>
  <c r="A7" i="33"/>
  <c r="A8" i="33"/>
  <c r="A9" i="33"/>
  <c r="A10" i="33"/>
  <c r="A11" i="33"/>
  <c r="A12" i="33"/>
  <c r="L1" i="33"/>
  <c r="L21" i="33" s="1"/>
  <c r="M21" i="33" s="1"/>
  <c r="N21" i="33" s="1"/>
  <c r="O21" i="33" s="1"/>
  <c r="P21" i="33" s="1"/>
  <c r="Q21" i="33" s="1"/>
  <c r="R21" i="33" s="1"/>
  <c r="S21" i="33" s="1"/>
  <c r="T21" i="33" s="1"/>
  <c r="U21" i="33" s="1"/>
  <c r="M16" i="33"/>
  <c r="H114" i="4" s="1"/>
  <c r="N16" i="33"/>
  <c r="I114" i="4" s="1"/>
  <c r="O16" i="33"/>
  <c r="J114" i="4" s="1"/>
  <c r="P16" i="33"/>
  <c r="K114" i="4" s="1"/>
  <c r="Q16" i="33"/>
  <c r="L114" i="4" s="1"/>
  <c r="R16" i="33"/>
  <c r="M114" i="4" s="1"/>
  <c r="S16" i="33"/>
  <c r="N114" i="4" s="1"/>
  <c r="T16" i="33"/>
  <c r="O114" i="4" s="1"/>
  <c r="U16" i="33"/>
  <c r="P114" i="4" s="1"/>
  <c r="L16" i="33"/>
  <c r="G114" i="4" s="1"/>
  <c r="H92" i="4"/>
  <c r="H94" i="4" s="1"/>
  <c r="I92" i="4"/>
  <c r="I94" i="4" s="1"/>
  <c r="J92" i="4"/>
  <c r="J94" i="4" s="1"/>
  <c r="N92" i="4"/>
  <c r="N94" i="4" s="1"/>
  <c r="O92" i="4"/>
  <c r="O94" i="4" s="1"/>
  <c r="P92" i="4"/>
  <c r="P94" i="4" s="1"/>
  <c r="G92" i="4"/>
  <c r="G94" i="4" s="1"/>
  <c r="H29" i="4"/>
  <c r="H31" i="4" s="1"/>
  <c r="I29" i="4"/>
  <c r="I31" i="4" s="1"/>
  <c r="M29" i="4"/>
  <c r="M31" i="4" s="1"/>
  <c r="N29" i="4"/>
  <c r="N31" i="4" s="1"/>
  <c r="O29" i="4"/>
  <c r="O31" i="4" s="1"/>
  <c r="P29" i="4"/>
  <c r="P31" i="4" s="1"/>
  <c r="H3" i="34"/>
  <c r="I3" i="34" s="1"/>
  <c r="F8" i="34"/>
  <c r="F3" i="34"/>
  <c r="G113" i="4"/>
  <c r="C6" i="26"/>
  <c r="AV12" i="31"/>
  <c r="AR7" i="30"/>
  <c r="AS7" i="30"/>
  <c r="AT7" i="30"/>
  <c r="AU7" i="30"/>
  <c r="AV7" i="30"/>
  <c r="AR8" i="30"/>
  <c r="AS8" i="30"/>
  <c r="AT8" i="30"/>
  <c r="AU8" i="30"/>
  <c r="AV8" i="30"/>
  <c r="AR9" i="30"/>
  <c r="AS9" i="30"/>
  <c r="AT9" i="30"/>
  <c r="AU9" i="30"/>
  <c r="AV9" i="30"/>
  <c r="AR10" i="30"/>
  <c r="AS10" i="30"/>
  <c r="AT10" i="30"/>
  <c r="AU10" i="30"/>
  <c r="AV10" i="30"/>
  <c r="AR11" i="30"/>
  <c r="AS11" i="30"/>
  <c r="AT11" i="30"/>
  <c r="AU11" i="30"/>
  <c r="AV11" i="30"/>
  <c r="AR12" i="30"/>
  <c r="AS12" i="30"/>
  <c r="AT12" i="30"/>
  <c r="AU12" i="30"/>
  <c r="AV12" i="30"/>
  <c r="G103" i="4"/>
  <c r="F4" i="34"/>
  <c r="F13" i="34" s="1"/>
  <c r="F5" i="34"/>
  <c r="F6" i="34"/>
  <c r="F7" i="34"/>
  <c r="F9" i="34"/>
  <c r="F10" i="34"/>
  <c r="F11" i="34"/>
  <c r="J56" i="4"/>
  <c r="J58" i="4" s="1"/>
  <c r="K56" i="4"/>
  <c r="K58" i="4" s="1"/>
  <c r="L56" i="4"/>
  <c r="L58" i="4" s="1"/>
  <c r="M56" i="4"/>
  <c r="M58" i="4" s="1"/>
  <c r="N56" i="4"/>
  <c r="N58" i="4" s="1"/>
  <c r="G56" i="4"/>
  <c r="G58" i="4" s="1"/>
  <c r="R93" i="4"/>
  <c r="R84" i="4"/>
  <c r="R75" i="4"/>
  <c r="R66" i="4"/>
  <c r="R57" i="4"/>
  <c r="R30" i="4"/>
  <c r="R21" i="4"/>
  <c r="B4" i="32"/>
  <c r="AR6" i="31"/>
  <c r="AS6" i="31"/>
  <c r="AT6" i="31"/>
  <c r="AU6" i="31"/>
  <c r="AV6" i="31"/>
  <c r="AR7" i="31"/>
  <c r="AS7" i="31"/>
  <c r="AT7" i="31"/>
  <c r="AU7" i="31"/>
  <c r="AV7" i="31"/>
  <c r="AR8" i="31"/>
  <c r="AS8" i="31"/>
  <c r="AT8" i="31"/>
  <c r="AU8" i="31"/>
  <c r="AV8" i="31"/>
  <c r="AR9" i="31"/>
  <c r="AS9" i="31"/>
  <c r="AT9" i="31"/>
  <c r="AU9" i="31"/>
  <c r="AV9" i="31"/>
  <c r="AR10" i="31"/>
  <c r="AS10" i="31"/>
  <c r="AT10" i="31"/>
  <c r="AU10" i="31"/>
  <c r="AV10" i="31"/>
  <c r="AR11" i="31"/>
  <c r="AS11" i="31"/>
  <c r="AT11" i="31"/>
  <c r="AU11" i="31"/>
  <c r="AV11" i="31"/>
  <c r="AU12" i="31"/>
  <c r="AS4" i="31"/>
  <c r="AT4" i="31"/>
  <c r="AU4" i="31"/>
  <c r="AV4" i="31"/>
  <c r="AS5" i="31"/>
  <c r="AT5" i="31"/>
  <c r="AU5" i="31"/>
  <c r="AV5" i="31"/>
  <c r="N20" i="4"/>
  <c r="N22" i="4" s="1"/>
  <c r="H20" i="4"/>
  <c r="H22" i="4" s="1"/>
  <c r="G20" i="4"/>
  <c r="G22" i="4" s="1"/>
  <c r="AG117" i="4"/>
  <c r="AE117" i="4"/>
  <c r="AH117" i="4" s="1"/>
  <c r="AG124" i="4"/>
  <c r="AE124" i="4"/>
  <c r="AH124" i="4" s="1"/>
  <c r="AE123" i="4"/>
  <c r="AF123" i="4" s="1"/>
  <c r="AI123" i="4" s="1"/>
  <c r="R39" i="4"/>
  <c r="P83" i="4"/>
  <c r="O83" i="4"/>
  <c r="O85" i="4" s="1"/>
  <c r="K83" i="4"/>
  <c r="K85" i="4" s="1"/>
  <c r="J83" i="4"/>
  <c r="J85" i="4" s="1"/>
  <c r="I83" i="4"/>
  <c r="I85" i="4" s="1"/>
  <c r="H83" i="4"/>
  <c r="G83" i="4"/>
  <c r="G85" i="4" s="1"/>
  <c r="P74" i="4"/>
  <c r="P76" i="4" s="1"/>
  <c r="L74" i="4"/>
  <c r="L76" i="4" s="1"/>
  <c r="K74" i="4"/>
  <c r="K76" i="4" s="1"/>
  <c r="J74" i="4"/>
  <c r="J76" i="4" s="1"/>
  <c r="I74" i="4"/>
  <c r="I76" i="4" s="1"/>
  <c r="H74" i="4"/>
  <c r="H76" i="4" s="1"/>
  <c r="G74" i="4"/>
  <c r="G76" i="4" s="1"/>
  <c r="M65" i="4"/>
  <c r="M67" i="4" s="1"/>
  <c r="L65" i="4"/>
  <c r="L67" i="4" s="1"/>
  <c r="K65" i="4"/>
  <c r="K67" i="4" s="1"/>
  <c r="J65" i="4"/>
  <c r="I65" i="4"/>
  <c r="I67" i="4" s="1"/>
  <c r="G65" i="4"/>
  <c r="G67" i="4" s="1"/>
  <c r="G29" i="4"/>
  <c r="G31" i="4" s="1"/>
  <c r="P20" i="4"/>
  <c r="P22" i="4" s="1"/>
  <c r="O20" i="4"/>
  <c r="O22" i="4" s="1"/>
  <c r="J20" i="4"/>
  <c r="J22" i="4" s="1"/>
  <c r="I20" i="4"/>
  <c r="D3" i="32"/>
  <c r="E3" i="32" s="1"/>
  <c r="F3" i="32" s="1"/>
  <c r="G3" i="32" s="1"/>
  <c r="H3" i="32" s="1"/>
  <c r="I3" i="32" s="1"/>
  <c r="J3" i="32" s="1"/>
  <c r="K3" i="32" s="1"/>
  <c r="L3" i="32" s="1"/>
  <c r="M3" i="32" s="1"/>
  <c r="N3" i="32" s="1"/>
  <c r="O3" i="32" s="1"/>
  <c r="P3" i="32" s="1"/>
  <c r="Q3" i="32" s="1"/>
  <c r="R3" i="32" s="1"/>
  <c r="S3" i="32" s="1"/>
  <c r="T3" i="32" s="1"/>
  <c r="U3" i="32" s="1"/>
  <c r="V3" i="32" s="1"/>
  <c r="W3" i="32" s="1"/>
  <c r="X3" i="32" s="1"/>
  <c r="Y3" i="32" s="1"/>
  <c r="Z3" i="32" s="1"/>
  <c r="AA3" i="32" s="1"/>
  <c r="AB3" i="32" s="1"/>
  <c r="AC3" i="32" s="1"/>
  <c r="AD3" i="32" s="1"/>
  <c r="AE3" i="32" s="1"/>
  <c r="AF3" i="32" s="1"/>
  <c r="AG3" i="32" s="1"/>
  <c r="AH3" i="32" s="1"/>
  <c r="AI3" i="32" s="1"/>
  <c r="AJ3" i="32" s="1"/>
  <c r="AK3" i="32" s="1"/>
  <c r="AL3" i="32" s="1"/>
  <c r="AM3" i="32" s="1"/>
  <c r="AN3" i="32" s="1"/>
  <c r="AO3" i="32" s="1"/>
  <c r="AP3" i="32" s="1"/>
  <c r="AQ3" i="32" s="1"/>
  <c r="D3" i="31"/>
  <c r="E3" i="31" s="1"/>
  <c r="F3" i="31" s="1"/>
  <c r="G3" i="31" s="1"/>
  <c r="H3" i="31" s="1"/>
  <c r="I3" i="31" s="1"/>
  <c r="J3" i="31" s="1"/>
  <c r="K3" i="31" s="1"/>
  <c r="L3" i="31" s="1"/>
  <c r="M3" i="31" s="1"/>
  <c r="N3" i="31" s="1"/>
  <c r="O3" i="31" s="1"/>
  <c r="P3" i="31" s="1"/>
  <c r="Q3" i="31" s="1"/>
  <c r="R3" i="31" s="1"/>
  <c r="S3" i="31" s="1"/>
  <c r="T3" i="31" s="1"/>
  <c r="U3" i="31" s="1"/>
  <c r="V3" i="31" s="1"/>
  <c r="W3" i="31" s="1"/>
  <c r="X3" i="31" s="1"/>
  <c r="Y3" i="31" s="1"/>
  <c r="Z3" i="31" s="1"/>
  <c r="AA3" i="31" s="1"/>
  <c r="AB3" i="31" s="1"/>
  <c r="AC3" i="31" s="1"/>
  <c r="AD3" i="31" s="1"/>
  <c r="AE3" i="31" s="1"/>
  <c r="AF3" i="31" s="1"/>
  <c r="AG3" i="31" s="1"/>
  <c r="AH3" i="31" s="1"/>
  <c r="AI3" i="31" s="1"/>
  <c r="AJ3" i="31" s="1"/>
  <c r="AK3" i="31" s="1"/>
  <c r="AL3" i="31" s="1"/>
  <c r="AM3" i="31" s="1"/>
  <c r="AN3" i="31" s="1"/>
  <c r="AO3" i="31" s="1"/>
  <c r="AP3" i="31" s="1"/>
  <c r="AQ3" i="31" s="1"/>
  <c r="AR4" i="31"/>
  <c r="AR5" i="31"/>
  <c r="H89" i="4"/>
  <c r="K89" i="4"/>
  <c r="P89" i="4"/>
  <c r="D3" i="30"/>
  <c r="E3" i="30" s="1"/>
  <c r="F3" i="30" s="1"/>
  <c r="G3" i="30" s="1"/>
  <c r="H3" i="30" s="1"/>
  <c r="I3" i="30" s="1"/>
  <c r="J3" i="30" s="1"/>
  <c r="K3" i="30" s="1"/>
  <c r="L3" i="30" s="1"/>
  <c r="M3" i="30" s="1"/>
  <c r="N3" i="30" s="1"/>
  <c r="O3" i="30" s="1"/>
  <c r="P3" i="30" s="1"/>
  <c r="Q3" i="30" s="1"/>
  <c r="R3" i="30" s="1"/>
  <c r="S3" i="30" s="1"/>
  <c r="T3" i="30" s="1"/>
  <c r="U3" i="30" s="1"/>
  <c r="V3" i="30" s="1"/>
  <c r="W3" i="30" s="1"/>
  <c r="X3" i="30" s="1"/>
  <c r="Y3" i="30" s="1"/>
  <c r="Z3" i="30" s="1"/>
  <c r="AA3" i="30" s="1"/>
  <c r="AB3" i="30" s="1"/>
  <c r="AC3" i="30" s="1"/>
  <c r="AD3" i="30" s="1"/>
  <c r="AE3" i="30" s="1"/>
  <c r="AF3" i="30" s="1"/>
  <c r="AG3" i="30" s="1"/>
  <c r="AH3" i="30" s="1"/>
  <c r="AI3" i="30" s="1"/>
  <c r="AJ3" i="30" s="1"/>
  <c r="AK3" i="30" s="1"/>
  <c r="AL3" i="30" s="1"/>
  <c r="AM3" i="30" s="1"/>
  <c r="AN3" i="30" s="1"/>
  <c r="AO3" i="30" s="1"/>
  <c r="AP3" i="30" s="1"/>
  <c r="AQ3" i="30" s="1"/>
  <c r="G88" i="4"/>
  <c r="H88" i="4"/>
  <c r="E3" i="4"/>
  <c r="E4" i="4"/>
  <c r="G4" i="4"/>
  <c r="H4" i="4" s="1"/>
  <c r="AG123" i="4"/>
  <c r="AF119" i="4"/>
  <c r="AI119" i="4" s="1"/>
  <c r="AF121" i="4"/>
  <c r="AI121" i="4" s="1"/>
  <c r="AF118" i="4"/>
  <c r="AI118" i="4" s="1"/>
  <c r="AF116" i="4"/>
  <c r="AI116" i="4" s="1"/>
  <c r="AF122" i="4"/>
  <c r="AI122" i="4" s="1"/>
  <c r="AF120" i="4"/>
  <c r="AI120" i="4" s="1"/>
  <c r="AT12" i="31"/>
  <c r="AS12" i="31"/>
  <c r="AR12" i="31"/>
  <c r="G89" i="4"/>
  <c r="K25" i="4"/>
  <c r="J7" i="4"/>
  <c r="AV11" i="32"/>
  <c r="AS11" i="32"/>
  <c r="H24" i="34" s="1"/>
  <c r="AT9" i="32"/>
  <c r="AT11" i="32"/>
  <c r="AR11" i="32"/>
  <c r="AR9" i="32"/>
  <c r="AR10" i="32"/>
  <c r="AU11" i="32"/>
  <c r="AU10" i="32"/>
  <c r="AT8" i="32"/>
  <c r="AV7" i="32"/>
  <c r="AU7" i="32"/>
  <c r="AT7" i="32"/>
  <c r="AV8" i="32"/>
  <c r="AS10" i="32"/>
  <c r="H23" i="34" s="1"/>
  <c r="AV9" i="32"/>
  <c r="AS9" i="32"/>
  <c r="G22" i="34" s="1"/>
  <c r="H22" i="34" s="1"/>
  <c r="AV10" i="32"/>
  <c r="AU8" i="32"/>
  <c r="AT10" i="32"/>
  <c r="AU9" i="32"/>
  <c r="K7" i="4"/>
  <c r="AS7" i="32"/>
  <c r="P16" i="4"/>
  <c r="AR8" i="32"/>
  <c r="AS8" i="32"/>
  <c r="H21" i="34" s="1"/>
  <c r="L25" i="4"/>
  <c r="J88" i="4"/>
  <c r="AS5" i="30"/>
  <c r="L7" i="4"/>
  <c r="M25" i="4"/>
  <c r="M7" i="4"/>
  <c r="AS5" i="32"/>
  <c r="H18" i="34" s="1"/>
  <c r="N25" i="4"/>
  <c r="O25" i="4"/>
  <c r="N7" i="4"/>
  <c r="P25" i="4"/>
  <c r="O7" i="4"/>
  <c r="N88" i="4"/>
  <c r="P7" i="4"/>
  <c r="AS6" i="32"/>
  <c r="H19" i="34" s="1"/>
  <c r="AS6" i="30"/>
  <c r="O88" i="4"/>
  <c r="AS4" i="30"/>
  <c r="P88" i="4"/>
  <c r="R48" i="4"/>
  <c r="AT5" i="32"/>
  <c r="AT5" i="30"/>
  <c r="AT6" i="32"/>
  <c r="AT6" i="30"/>
  <c r="AT4" i="30"/>
  <c r="AT4" i="32"/>
  <c r="AU5" i="32"/>
  <c r="AU5" i="30"/>
  <c r="AU6" i="32"/>
  <c r="AU6" i="30"/>
  <c r="AU4" i="30"/>
  <c r="AU4" i="32"/>
  <c r="AR5" i="30"/>
  <c r="AV5" i="30"/>
  <c r="AV5" i="32"/>
  <c r="AR6" i="30"/>
  <c r="AV6" i="30"/>
  <c r="AR4" i="30"/>
  <c r="AV4" i="30"/>
  <c r="AR6" i="32"/>
  <c r="AV6" i="32"/>
  <c r="AV4" i="32"/>
  <c r="H113" i="4" l="1"/>
  <c r="H115" i="4" s="1"/>
  <c r="H116" i="4" s="1"/>
  <c r="G115" i="4"/>
  <c r="G116" i="4" s="1"/>
  <c r="G17" i="34"/>
  <c r="G27" i="34" s="1"/>
  <c r="AR14" i="32"/>
  <c r="AR16" i="32" s="1"/>
  <c r="AV14" i="30"/>
  <c r="AR14" i="31"/>
  <c r="AR17" i="31" s="1"/>
  <c r="AU14" i="30"/>
  <c r="AR14" i="30"/>
  <c r="AT14" i="30"/>
  <c r="AS14" i="30"/>
  <c r="H20" i="34"/>
  <c r="D27" i="34"/>
  <c r="R89" i="4"/>
  <c r="R80" i="4"/>
  <c r="C11" i="32"/>
  <c r="C10" i="32"/>
  <c r="C9" i="32"/>
  <c r="B7" i="31"/>
  <c r="C4" i="31"/>
  <c r="K29" i="4"/>
  <c r="K31" i="4" s="1"/>
  <c r="L36" i="33"/>
  <c r="O36" i="33"/>
  <c r="Q36" i="33"/>
  <c r="R36" i="33"/>
  <c r="S36" i="33"/>
  <c r="M36" i="33"/>
  <c r="T36" i="33"/>
  <c r="U36" i="33"/>
  <c r="L29" i="4"/>
  <c r="L31" i="4" s="1"/>
  <c r="M20" i="4"/>
  <c r="M22" i="4" s="1"/>
  <c r="I10" i="34"/>
  <c r="I8" i="34"/>
  <c r="I7" i="34"/>
  <c r="I11" i="34"/>
  <c r="I5" i="34"/>
  <c r="I13" i="34" s="1"/>
  <c r="AH123" i="4"/>
  <c r="N54" i="4"/>
  <c r="J18" i="4"/>
  <c r="K81" i="4"/>
  <c r="J72" i="4"/>
  <c r="L90" i="4"/>
  <c r="J45" i="4"/>
  <c r="K18" i="4"/>
  <c r="O54" i="4"/>
  <c r="J63" i="4"/>
  <c r="K72" i="4"/>
  <c r="I81" i="4"/>
  <c r="G9" i="4"/>
  <c r="P54" i="4"/>
  <c r="K63" i="4"/>
  <c r="J81" i="4"/>
  <c r="P81" i="4"/>
  <c r="L36" i="4"/>
  <c r="P72" i="4"/>
  <c r="G45" i="4"/>
  <c r="K45" i="4"/>
  <c r="L45" i="4"/>
  <c r="M54" i="4"/>
  <c r="P63" i="4"/>
  <c r="G72" i="4"/>
  <c r="K36" i="4"/>
  <c r="I45" i="4"/>
  <c r="N45" i="4"/>
  <c r="O9" i="4"/>
  <c r="H9" i="4"/>
  <c r="M18" i="4"/>
  <c r="K54" i="4"/>
  <c r="M63" i="4"/>
  <c r="N72" i="4"/>
  <c r="O72" i="4"/>
  <c r="R79" i="4"/>
  <c r="I36" i="4"/>
  <c r="J36" i="4"/>
  <c r="O45" i="4"/>
  <c r="P45" i="4"/>
  <c r="J27" i="4"/>
  <c r="G54" i="4"/>
  <c r="P27" i="4"/>
  <c r="O36" i="4"/>
  <c r="I9" i="4"/>
  <c r="I18" i="4"/>
  <c r="N18" i="4"/>
  <c r="G36" i="4"/>
  <c r="P9" i="4"/>
  <c r="N27" i="4"/>
  <c r="H54" i="4"/>
  <c r="O18" i="4"/>
  <c r="L27" i="4"/>
  <c r="O27" i="4"/>
  <c r="J99" i="4"/>
  <c r="L18" i="4"/>
  <c r="P18" i="4"/>
  <c r="L63" i="4"/>
  <c r="L72" i="4"/>
  <c r="G81" i="4"/>
  <c r="L81" i="4"/>
  <c r="H90" i="4"/>
  <c r="P90" i="4"/>
  <c r="G112" i="4"/>
  <c r="AF117" i="4"/>
  <c r="AI117" i="4" s="1"/>
  <c r="I63" i="4"/>
  <c r="K9" i="4"/>
  <c r="I90" i="4"/>
  <c r="K99" i="4"/>
  <c r="G90" i="4"/>
  <c r="K90" i="4"/>
  <c r="N9" i="4"/>
  <c r="AF124" i="4"/>
  <c r="AI124" i="4" s="1"/>
  <c r="N104" i="4"/>
  <c r="R56" i="4"/>
  <c r="R58" i="4"/>
  <c r="O90" i="4"/>
  <c r="M9" i="4"/>
  <c r="R11" i="4"/>
  <c r="H18" i="4"/>
  <c r="I72" i="4"/>
  <c r="AR16" i="31"/>
  <c r="AR18" i="31" s="1"/>
  <c r="I6" i="34"/>
  <c r="I12" i="34"/>
  <c r="G13" i="34"/>
  <c r="M1" i="33"/>
  <c r="N1" i="33" s="1"/>
  <c r="O1" i="33" s="1"/>
  <c r="P1" i="33" s="1"/>
  <c r="Q1" i="33" s="1"/>
  <c r="R1" i="33" s="1"/>
  <c r="S1" i="33" s="1"/>
  <c r="T1" i="33" s="1"/>
  <c r="U1" i="33" s="1"/>
  <c r="O99" i="4"/>
  <c r="O105" i="4"/>
  <c r="H99" i="4"/>
  <c r="H27" i="4"/>
  <c r="H105" i="4"/>
  <c r="M45" i="4"/>
  <c r="L54" i="4"/>
  <c r="R52" i="4"/>
  <c r="M81" i="4"/>
  <c r="O81" i="4"/>
  <c r="P85" i="4"/>
  <c r="H81" i="4"/>
  <c r="J54" i="4"/>
  <c r="N63" i="4"/>
  <c r="H63" i="4"/>
  <c r="R61" i="4"/>
  <c r="M99" i="4"/>
  <c r="M90" i="4"/>
  <c r="R88" i="4"/>
  <c r="K105" i="4"/>
  <c r="L85" i="4"/>
  <c r="H36" i="4"/>
  <c r="R34" i="4"/>
  <c r="I54" i="4"/>
  <c r="I105" i="4"/>
  <c r="R70" i="4"/>
  <c r="H72" i="4"/>
  <c r="R35" i="4"/>
  <c r="H85" i="4"/>
  <c r="H104" i="4"/>
  <c r="R83" i="4"/>
  <c r="G27" i="4"/>
  <c r="R25" i="4"/>
  <c r="M36" i="4"/>
  <c r="M72" i="4"/>
  <c r="N81" i="4"/>
  <c r="M105" i="4"/>
  <c r="R26" i="4"/>
  <c r="AT14" i="32"/>
  <c r="J67" i="4"/>
  <c r="R67" i="4" s="1"/>
  <c r="R65" i="4"/>
  <c r="J104" i="4"/>
  <c r="M94" i="4"/>
  <c r="R94" i="4" s="1"/>
  <c r="R92" i="4"/>
  <c r="M27" i="4"/>
  <c r="P36" i="4"/>
  <c r="P99" i="4"/>
  <c r="R43" i="4"/>
  <c r="H45" i="4"/>
  <c r="N36" i="4"/>
  <c r="R53" i="4"/>
  <c r="O63" i="4"/>
  <c r="R62" i="4"/>
  <c r="R17" i="4"/>
  <c r="L99" i="4"/>
  <c r="AU14" i="32"/>
  <c r="N90" i="4"/>
  <c r="M49" i="4"/>
  <c r="R49" i="4" s="1"/>
  <c r="AS14" i="31"/>
  <c r="R38" i="4"/>
  <c r="J40" i="4"/>
  <c r="R40" i="4" s="1"/>
  <c r="G105" i="4"/>
  <c r="R8" i="4"/>
  <c r="G18" i="4"/>
  <c r="G100" i="4"/>
  <c r="H112" i="4"/>
  <c r="I4" i="4"/>
  <c r="R7" i="4"/>
  <c r="AV14" i="31"/>
  <c r="P104" i="4"/>
  <c r="AV14" i="32"/>
  <c r="P105" i="4"/>
  <c r="N99" i="4"/>
  <c r="L105" i="4"/>
  <c r="R47" i="4"/>
  <c r="AU14" i="31"/>
  <c r="R13" i="4"/>
  <c r="AS14" i="32"/>
  <c r="N105" i="4"/>
  <c r="R74" i="4"/>
  <c r="M104" i="4"/>
  <c r="I104" i="4"/>
  <c r="I22" i="4"/>
  <c r="R22" i="4" s="1"/>
  <c r="AT14" i="31"/>
  <c r="L9" i="4"/>
  <c r="R16" i="4"/>
  <c r="R76" i="4"/>
  <c r="J90" i="4"/>
  <c r="K27" i="4"/>
  <c r="J105" i="4"/>
  <c r="J9" i="4"/>
  <c r="I27" i="4"/>
  <c r="I99" i="4"/>
  <c r="R44" i="4"/>
  <c r="G63" i="4"/>
  <c r="R71" i="4"/>
  <c r="H13" i="34"/>
  <c r="O104" i="4"/>
  <c r="I113" i="4" l="1"/>
  <c r="I115" i="4" s="1"/>
  <c r="I116" i="4" s="1"/>
  <c r="H17" i="34"/>
  <c r="H27" i="34" s="1"/>
  <c r="E35" i="34" s="1"/>
  <c r="AR17" i="30"/>
  <c r="AR16" i="30"/>
  <c r="AR18" i="30" s="1"/>
  <c r="K104" i="4"/>
  <c r="R31" i="4"/>
  <c r="L104" i="4"/>
  <c r="R20" i="4"/>
  <c r="R29" i="4"/>
  <c r="H100" i="4"/>
  <c r="I100" i="4" s="1"/>
  <c r="J100" i="4" s="1"/>
  <c r="K100" i="4" s="1"/>
  <c r="L100" i="4" s="1"/>
  <c r="M100" i="4" s="1"/>
  <c r="N100" i="4" s="1"/>
  <c r="O100" i="4" s="1"/>
  <c r="P100" i="4" s="1"/>
  <c r="R90" i="4"/>
  <c r="R54" i="4"/>
  <c r="AE119" i="4" s="1"/>
  <c r="AH119" i="4" s="1"/>
  <c r="AD122" i="4"/>
  <c r="AG122" i="4" s="1"/>
  <c r="R18" i="4"/>
  <c r="J113" i="4"/>
  <c r="J115" i="4" s="1"/>
  <c r="J116" i="4" s="1"/>
  <c r="R9" i="4"/>
  <c r="AE116" i="4" s="1"/>
  <c r="AD116" i="4"/>
  <c r="AD118" i="4"/>
  <c r="AG118" i="4" s="1"/>
  <c r="R45" i="4"/>
  <c r="AE118" i="4" s="1"/>
  <c r="AH118" i="4" s="1"/>
  <c r="AD119" i="4"/>
  <c r="AG119" i="4" s="1"/>
  <c r="R85" i="4"/>
  <c r="R36" i="4"/>
  <c r="AD120" i="4"/>
  <c r="AG120" i="4" s="1"/>
  <c r="R63" i="4"/>
  <c r="AE120" i="4" s="1"/>
  <c r="AH120" i="4" s="1"/>
  <c r="R27" i="4"/>
  <c r="AD121" i="4"/>
  <c r="AG121" i="4" s="1"/>
  <c r="R72" i="4"/>
  <c r="AE121" i="4" s="1"/>
  <c r="AH121" i="4" s="1"/>
  <c r="R81" i="4"/>
  <c r="AE122" i="4" s="1"/>
  <c r="AH122" i="4" s="1"/>
  <c r="G106" i="4"/>
  <c r="H106" i="4" s="1"/>
  <c r="I106" i="4" s="1"/>
  <c r="J106" i="4" s="1"/>
  <c r="AR18" i="32"/>
  <c r="AR17" i="32"/>
  <c r="J4" i="4"/>
  <c r="I112" i="4"/>
  <c r="K106" i="4" l="1"/>
  <c r="L106" i="4" s="1"/>
  <c r="M106" i="4" s="1"/>
  <c r="N106" i="4" s="1"/>
  <c r="O106" i="4" s="1"/>
  <c r="P106" i="4" s="1"/>
  <c r="K113" i="4"/>
  <c r="K115" i="4" s="1"/>
  <c r="K116" i="4" s="1"/>
  <c r="J112" i="4"/>
  <c r="K4" i="4"/>
  <c r="AD125" i="4"/>
  <c r="AG116" i="4"/>
  <c r="AG125" i="4" s="1"/>
  <c r="AE125" i="4"/>
  <c r="AH116" i="4"/>
  <c r="AH125" i="4" s="1"/>
  <c r="L113" i="4" l="1"/>
  <c r="L115" i="4" s="1"/>
  <c r="L116" i="4" s="1"/>
  <c r="L4" i="4"/>
  <c r="K112" i="4"/>
  <c r="M113" i="4" l="1"/>
  <c r="M115" i="4" s="1"/>
  <c r="M116" i="4" s="1"/>
  <c r="M4" i="4"/>
  <c r="L112" i="4"/>
  <c r="N113" i="4" l="1"/>
  <c r="N115" i="4" s="1"/>
  <c r="N116" i="4" s="1"/>
  <c r="M112" i="4"/>
  <c r="N4" i="4"/>
  <c r="O113" i="4" l="1"/>
  <c r="O115" i="4" s="1"/>
  <c r="O116" i="4" s="1"/>
  <c r="O4" i="4"/>
  <c r="N112" i="4"/>
  <c r="P113" i="4" l="1"/>
  <c r="P115" i="4" s="1"/>
  <c r="P116" i="4" s="1"/>
  <c r="O112" i="4"/>
  <c r="P4" i="4"/>
  <c r="AS2" i="30" l="1"/>
  <c r="G16" i="34"/>
  <c r="F2" i="34"/>
  <c r="E2" i="34"/>
  <c r="AU2" i="30"/>
  <c r="AT2" i="30"/>
  <c r="AV2" i="30"/>
  <c r="P112" i="4"/>
  <c r="AV2" i="32" l="1"/>
  <c r="AV2" i="31"/>
  <c r="AT2" i="32"/>
  <c r="AT2" i="31"/>
  <c r="AS2" i="31"/>
  <c r="AS2" i="32"/>
  <c r="AU2" i="32"/>
  <c r="AU2" i="31"/>
</calcChain>
</file>

<file path=xl/sharedStrings.xml><?xml version="1.0" encoding="utf-8"?>
<sst xmlns="http://schemas.openxmlformats.org/spreadsheetml/2006/main" count="279" uniqueCount="138">
  <si>
    <t>Totaal</t>
  </si>
  <si>
    <t>Totaal object</t>
  </si>
  <si>
    <t>in</t>
  </si>
  <si>
    <t>Aanvullend rekenveld (subtotalen e.d.)</t>
  </si>
  <si>
    <t>01VI</t>
  </si>
  <si>
    <t>12QU</t>
  </si>
  <si>
    <t>13DW</t>
  </si>
  <si>
    <t>21RS</t>
  </si>
  <si>
    <t>23PH</t>
  </si>
  <si>
    <t>Gabrie Mehenschool</t>
  </si>
  <si>
    <t>27JH</t>
  </si>
  <si>
    <t>Chr Basissch De Wingerd</t>
  </si>
  <si>
    <t>Basissch de Berkenschool</t>
  </si>
  <si>
    <t>Chr Bs De Zonnewijzer</t>
  </si>
  <si>
    <t>Onderhoudskosten over 20 jaar</t>
  </si>
  <si>
    <t>Gemiddelde onderhoudskosten per jaar</t>
  </si>
  <si>
    <t xml:space="preserve">Gemiddelde onderhoudskosten per m2 per jaar </t>
  </si>
  <si>
    <t>BRIN</t>
  </si>
  <si>
    <t>SCHOOLBESTUUR</t>
  </si>
  <si>
    <t>SUBSECTOR</t>
  </si>
  <si>
    <t>EIGENDOMSITUATIE</t>
  </si>
  <si>
    <t>STRAATNAAM</t>
  </si>
  <si>
    <t>HUISNUMMER</t>
  </si>
  <si>
    <t>POSTCODE</t>
  </si>
  <si>
    <t>PLAATS</t>
  </si>
  <si>
    <t>PC Bs de Wegwijzer/ SSBO Kon Wilhelmina</t>
  </si>
  <si>
    <t>01VI/14RD</t>
  </si>
  <si>
    <t>aanbestedingsvoordeel</t>
  </si>
  <si>
    <t>Basisschool de Bolster (excl. de stek)</t>
  </si>
  <si>
    <t>27JH-01</t>
  </si>
  <si>
    <t>De Wonderboom (De Bonte Koe)</t>
  </si>
  <si>
    <t>De Wonderboom (Waterkers)</t>
  </si>
  <si>
    <t>10LI-01</t>
  </si>
  <si>
    <t>t klein Anker</t>
  </si>
  <si>
    <t>-</t>
  </si>
  <si>
    <t>Brin-nr</t>
  </si>
  <si>
    <t>Water</t>
  </si>
  <si>
    <t>Gebouwbeheersvoorzieningen</t>
  </si>
  <si>
    <t>BRIN-nr</t>
  </si>
  <si>
    <t>M2</t>
  </si>
  <si>
    <t>General information</t>
  </si>
  <si>
    <t>Client</t>
  </si>
  <si>
    <t>Number of schools</t>
  </si>
  <si>
    <t>Total number of m2</t>
  </si>
  <si>
    <t>Starting year</t>
  </si>
  <si>
    <t>Input date</t>
  </si>
  <si>
    <t>SERVICE</t>
  </si>
  <si>
    <t>Name</t>
  </si>
  <si>
    <t>13GV</t>
  </si>
  <si>
    <t>24TK</t>
  </si>
  <si>
    <t>37BL</t>
  </si>
  <si>
    <t>43TT</t>
  </si>
  <si>
    <t>31RV</t>
  </si>
  <si>
    <t>22AA</t>
  </si>
  <si>
    <t>35AB</t>
  </si>
  <si>
    <t>56TB</t>
  </si>
  <si>
    <t>41CL</t>
  </si>
  <si>
    <t>20XY</t>
  </si>
  <si>
    <t>De Toermalijn</t>
  </si>
  <si>
    <t>Annie MG Schmidtschool</t>
  </si>
  <si>
    <t>De Regenboog</t>
  </si>
  <si>
    <t>St. Jozefschool</t>
  </si>
  <si>
    <t>De Wegwijzer</t>
  </si>
  <si>
    <t>Het Palet</t>
  </si>
  <si>
    <t>Het Kompas</t>
  </si>
  <si>
    <t>De Hoeksteen</t>
  </si>
  <si>
    <t>De Bron</t>
  </si>
  <si>
    <t>Julianaschool</t>
  </si>
  <si>
    <t>Building year</t>
  </si>
  <si>
    <t>Comments</t>
  </si>
  <si>
    <t>Location</t>
  </si>
  <si>
    <t>Annie MG Schmidt</t>
  </si>
  <si>
    <t>Outer wall</t>
  </si>
  <si>
    <t>Inner wall</t>
  </si>
  <si>
    <t>Roofing</t>
  </si>
  <si>
    <t>Inner wall openings</t>
  </si>
  <si>
    <t>Outer wall openings</t>
  </si>
  <si>
    <t>Roof openings</t>
  </si>
  <si>
    <t>Facade</t>
  </si>
  <si>
    <t>Inner wall finishing</t>
  </si>
  <si>
    <t>Floor finishing</t>
  </si>
  <si>
    <t>Ceiling finishing</t>
  </si>
  <si>
    <t>Painting</t>
  </si>
  <si>
    <t>Roofing finishing</t>
  </si>
  <si>
    <t>Heating system</t>
  </si>
  <si>
    <t>Gasses</t>
  </si>
  <si>
    <t>Drainage</t>
  </si>
  <si>
    <t>Heating distribution</t>
  </si>
  <si>
    <t>Air conditioning</t>
  </si>
  <si>
    <t>Electrics</t>
  </si>
  <si>
    <t>Lighting</t>
  </si>
  <si>
    <t>Security</t>
  </si>
  <si>
    <t>Kitchen facilities</t>
  </si>
  <si>
    <t>Sanitary facilities</t>
  </si>
  <si>
    <t>Terrain</t>
  </si>
  <si>
    <t>Total</t>
  </si>
  <si>
    <t>Inspection year</t>
  </si>
  <si>
    <t>LOCATION</t>
  </si>
  <si>
    <t>3</t>
  </si>
  <si>
    <t>2</t>
  </si>
  <si>
    <t>4</t>
  </si>
  <si>
    <t>Costs per m2</t>
  </si>
  <si>
    <t>Costs per year</t>
  </si>
  <si>
    <t>Costs per m2 per year</t>
  </si>
  <si>
    <t>Client:</t>
  </si>
  <si>
    <t>Input date:</t>
  </si>
  <si>
    <t>out</t>
  </si>
  <si>
    <t>Average per year</t>
  </si>
  <si>
    <t>F10: Replacement maintenance</t>
  </si>
  <si>
    <t>F30: service maintenance</t>
  </si>
  <si>
    <t>MI compensation</t>
  </si>
  <si>
    <t>Other revenues</t>
  </si>
  <si>
    <t xml:space="preserve">MI compensation vs </t>
  </si>
  <si>
    <t>maintenance costs (F10 &amp; F30)</t>
  </si>
  <si>
    <t>maintenance costs (F10)</t>
  </si>
  <si>
    <t>Opening balance</t>
  </si>
  <si>
    <t>Maintenance costs F10</t>
  </si>
  <si>
    <t>Balance</t>
  </si>
  <si>
    <t>Maintenance costs F10 &amp; F30</t>
  </si>
  <si>
    <t>Yearly reservation vs maintenance costs F10</t>
  </si>
  <si>
    <t>Reservation</t>
  </si>
  <si>
    <t>Reservation vs</t>
  </si>
  <si>
    <t>MI compensation vs maintenace costs F10 &amp; F30</t>
  </si>
  <si>
    <t>Total square footage</t>
  </si>
  <si>
    <t>Normed square footage</t>
  </si>
  <si>
    <t>Difference (m2)</t>
  </si>
  <si>
    <t>Difference (%)</t>
  </si>
  <si>
    <t>Square ft.</t>
  </si>
  <si>
    <t>Normed square ft.</t>
  </si>
  <si>
    <t>Square ft. vs normed square ft.</t>
  </si>
  <si>
    <t>40 year cyclus</t>
  </si>
  <si>
    <t>Condition score</t>
  </si>
  <si>
    <t>Maintenance costs / year / m2</t>
  </si>
  <si>
    <t>KPI</t>
  </si>
  <si>
    <t>Pupils</t>
  </si>
  <si>
    <t>Vacancy</t>
  </si>
  <si>
    <t>Maintenance costs</t>
  </si>
  <si>
    <t>Vacancy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</si>
</sst>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_(&quot;€&quot;\ * #,##0_);_(&quot;€&quot;\ * \(#,##0\);_(&quot;€&quot;\ * &quot;-&quot;_);_(@_)"/>
    <numFmt numFmtId="165" formatCode="_-&quot;€&quot;\ * #,##0_-;_-&quot;€&quot;\ * #,##0\-;_-&quot;€&quot;\ * &quot;-&quot;_-;_-@_-"/>
    <numFmt numFmtId="166" formatCode="_-&quot;€&quot;\ * #,##0.00_-;_-&quot;€&quot;\ * #,##0.00\-;_-&quot;€&quot;\ * &quot;-&quot;??_-;_-@_-"/>
    <numFmt numFmtId="167" formatCode="_-* #,##0.00_-;_-* #,##0.00\-;_-* &quot;-&quot;??_-;_-@_-"/>
    <numFmt numFmtId="168" formatCode="[$-413]d\ mmmm;@"/>
    <numFmt numFmtId="169" formatCode="0_ ;\-0\ "/>
    <numFmt numFmtId="170" formatCode="_-&quot;€&quot;\ * #,##0.00_-;_-&quot;€&quot;\ * #,##0.00\-;_-&quot;€&quot;\ * &quot;-&quot;_-;_-@_-"/>
    <numFmt numFmtId="171" formatCode="_ [$€-2]\ * #,##0.00_ ;_ [$€-2]\ * \-#,##0.00_ ;_ [$€-2]\ * &quot;-&quot;??_ ;_ @_ "/>
    <numFmt numFmtId="172" formatCode="_-&quot;€&quot;\ * #,##0_-;_-&quot;€&quot;\ * #,##0\-;_-&quot;€&quot;\ * &quot;-&quot;??_-;_-@_-"/>
    <numFmt numFmtId="173" formatCode="&quot;€&quot;\ #,##0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23"/>
      <name val="Calibri"/>
      <family val="2"/>
    </font>
    <font>
      <b/>
      <sz val="8"/>
      <color indexed="23"/>
      <name val="Calibri"/>
      <family val="2"/>
    </font>
    <font>
      <sz val="10"/>
      <name val="Calibri"/>
      <family val="2"/>
    </font>
    <font>
      <b/>
      <sz val="8"/>
      <color indexed="9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sz val="10"/>
      <name val="Gill Sans Std Light"/>
      <family val="2"/>
    </font>
    <font>
      <sz val="7"/>
      <name val="Calibri"/>
      <family val="2"/>
    </font>
    <font>
      <sz val="10"/>
      <name val="Calibri"/>
      <family val="2"/>
      <scheme val="minor"/>
    </font>
    <font>
      <b/>
      <sz val="10"/>
      <color theme="1"/>
      <name val="Gill Sans Std Light"/>
      <family val="2"/>
    </font>
    <font>
      <b/>
      <sz val="9"/>
      <color theme="1"/>
      <name val="Gill Sans Std Light"/>
      <family val="2"/>
    </font>
    <font>
      <sz val="9"/>
      <color theme="1"/>
      <name val="Gill Sans Std Light"/>
      <family val="2"/>
    </font>
    <font>
      <sz val="11"/>
      <color theme="1"/>
      <name val="Gill Sans Std Light"/>
      <family val="2"/>
    </font>
    <font>
      <sz val="10"/>
      <color theme="1"/>
      <name val="Gill Sans Std Light"/>
      <family val="2"/>
    </font>
    <font>
      <b/>
      <sz val="10"/>
      <color theme="0"/>
      <name val="Arial"/>
      <family val="2"/>
    </font>
    <font>
      <b/>
      <sz val="10"/>
      <color theme="0"/>
      <name val="Gill Sans Std Light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</font>
    <font>
      <sz val="10"/>
      <color theme="0"/>
      <name val="Gill Sans Std Light"/>
      <family val="2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4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49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3" borderId="0" xfId="0" applyFont="1" applyFill="1" applyBorder="1"/>
    <xf numFmtId="16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3" fillId="0" borderId="0" xfId="0" applyNumberFormat="1" applyFont="1" applyFill="1" applyBorder="1" applyAlignment="1">
      <alignment horizontal="left"/>
    </xf>
    <xf numFmtId="0" fontId="0" fillId="4" borderId="0" xfId="0" applyFill="1"/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/>
    <xf numFmtId="0" fontId="7" fillId="0" borderId="4" xfId="0" applyNumberFormat="1" applyFont="1" applyBorder="1" applyAlignment="1"/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65" fontId="5" fillId="0" borderId="0" xfId="0" applyNumberFormat="1" applyFont="1"/>
    <xf numFmtId="165" fontId="5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7" fillId="0" borderId="2" xfId="0" applyFont="1" applyBorder="1"/>
    <xf numFmtId="165" fontId="5" fillId="5" borderId="0" xfId="0" applyNumberFormat="1" applyFont="1" applyFill="1" applyBorder="1"/>
    <xf numFmtId="165" fontId="6" fillId="6" borderId="7" xfId="0" applyNumberFormat="1" applyFont="1" applyFill="1" applyBorder="1"/>
    <xf numFmtId="165" fontId="5" fillId="7" borderId="8" xfId="0" applyNumberFormat="1" applyFont="1" applyFill="1" applyBorder="1" applyProtection="1">
      <protection locked="0"/>
    </xf>
    <xf numFmtId="165" fontId="6" fillId="8" borderId="7" xfId="0" applyNumberFormat="1" applyFont="1" applyFill="1" applyBorder="1"/>
    <xf numFmtId="165" fontId="6" fillId="0" borderId="0" xfId="0" applyNumberFormat="1" applyFont="1" applyBorder="1"/>
    <xf numFmtId="165" fontId="5" fillId="0" borderId="0" xfId="0" applyNumberFormat="1" applyFont="1" applyFill="1"/>
    <xf numFmtId="165" fontId="6" fillId="0" borderId="0" xfId="0" applyNumberFormat="1" applyFont="1" applyFill="1" applyBorder="1"/>
    <xf numFmtId="165" fontId="7" fillId="0" borderId="0" xfId="0" applyNumberFormat="1" applyFont="1" applyBorder="1"/>
    <xf numFmtId="165" fontId="7" fillId="0" borderId="2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10" borderId="0" xfId="0" applyNumberFormat="1" applyFont="1" applyFill="1" applyAlignment="1">
      <alignment horizontal="center"/>
    </xf>
    <xf numFmtId="165" fontId="5" fillId="10" borderId="0" xfId="0" applyNumberFormat="1" applyFont="1" applyFill="1" applyBorder="1" applyProtection="1">
      <protection locked="0"/>
    </xf>
    <xf numFmtId="165" fontId="6" fillId="10" borderId="0" xfId="0" applyNumberFormat="1" applyFont="1" applyFill="1" applyBorder="1"/>
    <xf numFmtId="165" fontId="5" fillId="10" borderId="0" xfId="0" applyNumberFormat="1" applyFont="1" applyFill="1" applyBorder="1"/>
    <xf numFmtId="0" fontId="5" fillId="10" borderId="0" xfId="0" applyFont="1" applyFill="1"/>
    <xf numFmtId="0" fontId="5" fillId="11" borderId="1" xfId="0" applyFont="1" applyFill="1" applyBorder="1"/>
    <xf numFmtId="165" fontId="5" fillId="11" borderId="1" xfId="0" applyNumberFormat="1" applyFont="1" applyFill="1" applyBorder="1"/>
    <xf numFmtId="0" fontId="14" fillId="4" borderId="0" xfId="0" applyFont="1" applyFill="1"/>
    <xf numFmtId="0" fontId="0" fillId="10" borderId="0" xfId="0" applyFill="1"/>
    <xf numFmtId="0" fontId="11" fillId="10" borderId="0" xfId="0" applyFont="1" applyFill="1"/>
    <xf numFmtId="167" fontId="10" fillId="4" borderId="1" xfId="1" applyFont="1" applyFill="1" applyBorder="1" applyAlignment="1">
      <alignment horizontal="left" vertical="center"/>
    </xf>
    <xf numFmtId="1" fontId="10" fillId="4" borderId="1" xfId="1" applyNumberFormat="1" applyFont="1" applyFill="1" applyBorder="1" applyAlignment="1">
      <alignment horizontal="center" vertical="center"/>
    </xf>
    <xf numFmtId="167" fontId="10" fillId="4" borderId="9" xfId="1" applyFont="1" applyFill="1" applyBorder="1" applyAlignment="1">
      <alignment horizontal="center" vertical="center"/>
    </xf>
    <xf numFmtId="167" fontId="5" fillId="0" borderId="0" xfId="1" applyFont="1" applyFill="1" applyBorder="1" applyAlignment="1">
      <alignment vertical="center"/>
    </xf>
    <xf numFmtId="167" fontId="5" fillId="0" borderId="0" xfId="1" applyFont="1" applyFill="1" applyBorder="1" applyAlignment="1">
      <alignment horizontal="left" vertical="center"/>
    </xf>
    <xf numFmtId="167" fontId="5" fillId="9" borderId="0" xfId="1" applyFont="1" applyFill="1" applyBorder="1" applyAlignment="1">
      <alignment vertical="center"/>
    </xf>
    <xf numFmtId="167" fontId="10" fillId="4" borderId="0" xfId="1" applyFont="1" applyFill="1" applyBorder="1" applyAlignment="1">
      <alignment horizontal="left" vertical="center"/>
    </xf>
    <xf numFmtId="0" fontId="0" fillId="9" borderId="0" xfId="0" applyFill="1"/>
    <xf numFmtId="0" fontId="13" fillId="4" borderId="0" xfId="0" applyFont="1" applyFill="1"/>
    <xf numFmtId="0" fontId="9" fillId="13" borderId="0" xfId="0" applyFont="1" applyFill="1" applyAlignment="1">
      <alignment horizontal="left"/>
    </xf>
    <xf numFmtId="167" fontId="6" fillId="0" borderId="0" xfId="1" applyFont="1" applyFill="1" applyBorder="1" applyAlignment="1">
      <alignment horizontal="left" vertical="center"/>
    </xf>
    <xf numFmtId="167" fontId="10" fillId="4" borderId="2" xfId="1" applyFont="1" applyFill="1" applyBorder="1" applyAlignment="1">
      <alignment horizontal="left" vertical="center"/>
    </xf>
    <xf numFmtId="167" fontId="10" fillId="4" borderId="10" xfId="1" applyFont="1" applyFill="1" applyBorder="1" applyAlignment="1">
      <alignment horizontal="left" vertical="center"/>
    </xf>
    <xf numFmtId="167" fontId="10" fillId="4" borderId="11" xfId="1" applyFont="1" applyFill="1" applyBorder="1" applyAlignment="1">
      <alignment horizontal="center" vertical="center"/>
    </xf>
    <xf numFmtId="165" fontId="6" fillId="0" borderId="11" xfId="0" applyNumberFormat="1" applyFont="1" applyFill="1" applyBorder="1" applyAlignment="1">
      <alignment horizontal="center"/>
    </xf>
    <xf numFmtId="167" fontId="6" fillId="2" borderId="0" xfId="1" applyFont="1" applyFill="1" applyBorder="1" applyAlignment="1">
      <alignment horizontal="left" vertical="center"/>
    </xf>
    <xf numFmtId="165" fontId="6" fillId="2" borderId="0" xfId="1" applyNumberFormat="1" applyFont="1" applyFill="1" applyBorder="1" applyAlignment="1">
      <alignment horizontal="left" vertical="center"/>
    </xf>
    <xf numFmtId="0" fontId="17" fillId="4" borderId="0" xfId="0" applyFont="1" applyFill="1"/>
    <xf numFmtId="0" fontId="17" fillId="9" borderId="0" xfId="0" applyFont="1" applyFill="1"/>
    <xf numFmtId="0" fontId="13" fillId="9" borderId="0" xfId="0" applyFont="1" applyFill="1"/>
    <xf numFmtId="0" fontId="15" fillId="9" borderId="0" xfId="0" applyFont="1" applyFill="1"/>
    <xf numFmtId="0" fontId="16" fillId="9" borderId="0" xfId="0" applyFont="1" applyFill="1"/>
    <xf numFmtId="0" fontId="9" fillId="9" borderId="0" xfId="0" applyFont="1" applyFill="1" applyAlignment="1">
      <alignment horizontal="left"/>
    </xf>
    <xf numFmtId="0" fontId="12" fillId="9" borderId="0" xfId="0" applyFont="1" applyFill="1"/>
    <xf numFmtId="14" fontId="9" fillId="13" borderId="0" xfId="0" applyNumberFormat="1" applyFont="1" applyFill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5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164" fontId="5" fillId="0" borderId="0" xfId="0" applyNumberFormat="1" applyFont="1" applyFill="1"/>
    <xf numFmtId="165" fontId="6" fillId="0" borderId="0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vertical="center"/>
    </xf>
    <xf numFmtId="165" fontId="5" fillId="9" borderId="0" xfId="0" applyNumberFormat="1" applyFont="1" applyFill="1" applyAlignment="1">
      <alignment vertical="center"/>
    </xf>
    <xf numFmtId="165" fontId="6" fillId="9" borderId="11" xfId="0" applyNumberFormat="1" applyFont="1" applyFill="1" applyBorder="1" applyAlignment="1">
      <alignment horizontal="center"/>
    </xf>
    <xf numFmtId="165" fontId="5" fillId="9" borderId="0" xfId="0" applyNumberFormat="1" applyFont="1" applyFill="1"/>
    <xf numFmtId="165" fontId="5" fillId="0" borderId="0" xfId="0" applyNumberFormat="1" applyFont="1" applyFill="1" applyAlignment="1">
      <alignment vertical="center"/>
    </xf>
    <xf numFmtId="3" fontId="9" fillId="13" borderId="0" xfId="0" applyNumberFormat="1" applyFont="1" applyFill="1" applyAlignment="1">
      <alignment horizontal="left"/>
    </xf>
    <xf numFmtId="165" fontId="5" fillId="7" borderId="0" xfId="0" applyNumberFormat="1" applyFont="1" applyFill="1" applyBorder="1" applyProtection="1">
      <protection locked="0"/>
    </xf>
    <xf numFmtId="0" fontId="5" fillId="0" borderId="0" xfId="0" applyFont="1" applyFill="1"/>
    <xf numFmtId="0" fontId="5" fillId="0" borderId="0" xfId="0" applyFont="1" applyFill="1" applyBorder="1" applyAlignment="1">
      <alignment horizontal="left" vertical="top" wrapText="1"/>
    </xf>
    <xf numFmtId="165" fontId="5" fillId="0" borderId="12" xfId="0" applyNumberFormat="1" applyFont="1" applyBorder="1"/>
    <xf numFmtId="0" fontId="5" fillId="14" borderId="12" xfId="0" applyFont="1" applyFill="1" applyBorder="1" applyAlignment="1">
      <alignment wrapText="1"/>
    </xf>
    <xf numFmtId="0" fontId="20" fillId="0" borderId="0" xfId="0" applyFont="1"/>
    <xf numFmtId="0" fontId="7" fillId="0" borderId="0" xfId="0" applyFont="1" applyFill="1" applyBorder="1" applyAlignment="1">
      <alignment horizontal="right"/>
    </xf>
    <xf numFmtId="0" fontId="7" fillId="0" borderId="2" xfId="0" applyFont="1" applyFill="1" applyBorder="1"/>
    <xf numFmtId="44" fontId="5" fillId="0" borderId="0" xfId="0" applyNumberFormat="1" applyFont="1"/>
    <xf numFmtId="0" fontId="5" fillId="0" borderId="12" xfId="0" applyFont="1" applyBorder="1" applyAlignment="1">
      <alignment horizontal="right"/>
    </xf>
    <xf numFmtId="172" fontId="5" fillId="0" borderId="12" xfId="3" applyNumberFormat="1" applyFont="1" applyBorder="1"/>
    <xf numFmtId="166" fontId="5" fillId="0" borderId="12" xfId="3" applyFont="1" applyBorder="1"/>
    <xf numFmtId="0" fontId="6" fillId="0" borderId="12" xfId="0" applyFont="1" applyBorder="1"/>
    <xf numFmtId="165" fontId="6" fillId="0" borderId="12" xfId="0" applyNumberFormat="1" applyFont="1" applyBorder="1"/>
    <xf numFmtId="172" fontId="6" fillId="0" borderId="12" xfId="3" applyNumberFormat="1" applyFont="1" applyBorder="1"/>
    <xf numFmtId="166" fontId="6" fillId="0" borderId="12" xfId="3" applyFont="1" applyBorder="1"/>
    <xf numFmtId="9" fontId="5" fillId="0" borderId="13" xfId="0" applyNumberFormat="1" applyFont="1" applyBorder="1"/>
    <xf numFmtId="0" fontId="5" fillId="0" borderId="7" xfId="0" applyFont="1" applyBorder="1"/>
    <xf numFmtId="0" fontId="5" fillId="0" borderId="14" xfId="0" applyFont="1" applyBorder="1"/>
    <xf numFmtId="165" fontId="5" fillId="0" borderId="12" xfId="0" quotePrefix="1" applyNumberFormat="1" applyFont="1" applyBorder="1"/>
    <xf numFmtId="165" fontId="5" fillId="0" borderId="12" xfId="0" applyNumberFormat="1" applyFont="1" applyFill="1" applyBorder="1"/>
    <xf numFmtId="166" fontId="20" fillId="0" borderId="0" xfId="3" applyFont="1"/>
    <xf numFmtId="0" fontId="21" fillId="14" borderId="12" xfId="0" applyFont="1" applyFill="1" applyBorder="1" applyAlignment="1">
      <alignment horizontal="left" textRotation="90" wrapText="1"/>
    </xf>
    <xf numFmtId="167" fontId="0" fillId="0" borderId="0" xfId="1" applyFont="1"/>
    <xf numFmtId="0" fontId="22" fillId="0" borderId="10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" fontId="24" fillId="16" borderId="11" xfId="0" applyNumberFormat="1" applyFont="1" applyFill="1" applyBorder="1" applyAlignment="1">
      <alignment horizontal="right" vertical="center"/>
    </xf>
    <xf numFmtId="1" fontId="24" fillId="17" borderId="11" xfId="0" applyNumberFormat="1" applyFont="1" applyFill="1" applyBorder="1" applyAlignment="1">
      <alignment horizontal="right" vertical="center"/>
    </xf>
    <xf numFmtId="0" fontId="22" fillId="0" borderId="11" xfId="0" applyFont="1" applyBorder="1" applyAlignment="1">
      <alignment vertical="center" wrapText="1"/>
    </xf>
    <xf numFmtId="1" fontId="24" fillId="18" borderId="11" xfId="0" applyNumberFormat="1" applyFont="1" applyFill="1" applyBorder="1" applyAlignment="1">
      <alignment horizontal="right" vertical="center"/>
    </xf>
    <xf numFmtId="1" fontId="24" fillId="19" borderId="11" xfId="0" applyNumberFormat="1" applyFont="1" applyFill="1" applyBorder="1" applyAlignment="1">
      <alignment horizontal="right" vertical="center"/>
    </xf>
    <xf numFmtId="1" fontId="24" fillId="16" borderId="12" xfId="0" applyNumberFormat="1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right" vertical="center" wrapText="1"/>
    </xf>
    <xf numFmtId="0" fontId="18" fillId="0" borderId="0" xfId="0" applyFont="1" applyAlignment="1">
      <alignment vertical="top"/>
    </xf>
    <xf numFmtId="1" fontId="25" fillId="0" borderId="12" xfId="0" applyNumberFormat="1" applyFont="1" applyBorder="1" applyAlignment="1">
      <alignment horizontal="right" vertical="top" wrapText="1"/>
    </xf>
    <xf numFmtId="44" fontId="20" fillId="0" borderId="0" xfId="0" applyNumberFormat="1" applyFont="1"/>
    <xf numFmtId="0" fontId="18" fillId="0" borderId="0" xfId="0" applyFont="1" applyAlignment="1">
      <alignment vertical="top" wrapText="1"/>
    </xf>
    <xf numFmtId="0" fontId="18" fillId="0" borderId="0" xfId="0" applyNumberFormat="1" applyFont="1" applyAlignment="1">
      <alignment vertical="top"/>
    </xf>
    <xf numFmtId="165" fontId="3" fillId="0" borderId="0" xfId="0" applyNumberFormat="1" applyFont="1" applyFill="1" applyBorder="1"/>
    <xf numFmtId="172" fontId="3" fillId="0" borderId="0" xfId="3" applyNumberFormat="1" applyFont="1" applyFill="1" applyBorder="1"/>
    <xf numFmtId="170" fontId="6" fillId="0" borderId="0" xfId="0" applyNumberFormat="1" applyFont="1" applyFill="1" applyBorder="1" applyAlignment="1">
      <alignment horizontal="center"/>
    </xf>
    <xf numFmtId="0" fontId="22" fillId="0" borderId="11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1" fillId="14" borderId="10" xfId="0" applyFont="1" applyFill="1" applyBorder="1" applyAlignment="1">
      <alignment horizontal="left" textRotation="90" wrapText="1"/>
    </xf>
    <xf numFmtId="1" fontId="20" fillId="0" borderId="0" xfId="0" applyNumberFormat="1" applyFont="1"/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" fontId="11" fillId="0" borderId="18" xfId="0" applyNumberFormat="1" applyFont="1" applyBorder="1" applyAlignment="1">
      <alignment horizontal="right" vertical="center" wrapText="1"/>
    </xf>
    <xf numFmtId="1" fontId="18" fillId="0" borderId="0" xfId="0" applyNumberFormat="1" applyFont="1" applyAlignment="1">
      <alignment vertical="top"/>
    </xf>
    <xf numFmtId="165" fontId="5" fillId="20" borderId="0" xfId="0" applyNumberFormat="1" applyFont="1" applyFill="1" applyAlignment="1">
      <alignment vertical="center"/>
    </xf>
    <xf numFmtId="167" fontId="5" fillId="20" borderId="0" xfId="1" applyFont="1" applyFill="1" applyBorder="1" applyAlignment="1">
      <alignment vertical="center"/>
    </xf>
    <xf numFmtId="167" fontId="5" fillId="17" borderId="0" xfId="1" applyFont="1" applyFill="1" applyBorder="1" applyAlignment="1">
      <alignment vertical="center"/>
    </xf>
    <xf numFmtId="1" fontId="0" fillId="0" borderId="0" xfId="0" applyNumberFormat="1"/>
    <xf numFmtId="0" fontId="5" fillId="0" borderId="0" xfId="0" applyNumberFormat="1" applyFont="1" applyFill="1"/>
    <xf numFmtId="0" fontId="4" fillId="0" borderId="19" xfId="0" applyFont="1" applyBorder="1" applyAlignment="1">
      <alignment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" fontId="11" fillId="0" borderId="18" xfId="0" applyNumberFormat="1" applyFont="1" applyFill="1" applyBorder="1" applyAlignment="1">
      <alignment horizontal="right" vertical="center" wrapText="1"/>
    </xf>
    <xf numFmtId="3" fontId="11" fillId="0" borderId="18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26" fillId="21" borderId="20" xfId="0" applyFont="1" applyFill="1" applyBorder="1" applyAlignment="1">
      <alignment vertical="center" wrapText="1"/>
    </xf>
    <xf numFmtId="0" fontId="26" fillId="21" borderId="21" xfId="0" applyFont="1" applyFill="1" applyBorder="1" applyAlignment="1">
      <alignment vertical="center" wrapText="1"/>
    </xf>
    <xf numFmtId="1" fontId="26" fillId="21" borderId="21" xfId="0" applyNumberFormat="1" applyFont="1" applyFill="1" applyBorder="1" applyAlignment="1">
      <alignment vertical="center" wrapText="1"/>
    </xf>
    <xf numFmtId="0" fontId="25" fillId="0" borderId="12" xfId="0" applyFont="1" applyBorder="1" applyAlignment="1">
      <alignment vertical="top"/>
    </xf>
    <xf numFmtId="0" fontId="25" fillId="0" borderId="12" xfId="0" applyNumberFormat="1" applyFont="1" applyBorder="1" applyAlignment="1">
      <alignment horizontal="right" vertical="top"/>
    </xf>
    <xf numFmtId="49" fontId="25" fillId="0" borderId="12" xfId="0" applyNumberFormat="1" applyFont="1" applyBorder="1" applyAlignment="1">
      <alignment horizontal="center" vertical="top"/>
    </xf>
    <xf numFmtId="49" fontId="25" fillId="0" borderId="12" xfId="1" applyNumberFormat="1" applyFont="1" applyBorder="1" applyAlignment="1">
      <alignment horizontal="center" vertical="top"/>
    </xf>
    <xf numFmtId="0" fontId="25" fillId="0" borderId="12" xfId="0" applyNumberFormat="1" applyFont="1" applyBorder="1" applyAlignment="1">
      <alignment horizontal="center" vertical="top"/>
    </xf>
    <xf numFmtId="172" fontId="25" fillId="0" borderId="12" xfId="3" applyNumberFormat="1" applyFont="1" applyBorder="1" applyAlignment="1">
      <alignment vertical="top"/>
    </xf>
    <xf numFmtId="172" fontId="25" fillId="16" borderId="12" xfId="0" applyNumberFormat="1" applyFont="1" applyFill="1" applyBorder="1" applyAlignment="1">
      <alignment vertical="top"/>
    </xf>
    <xf numFmtId="172" fontId="25" fillId="15" borderId="12" xfId="0" applyNumberFormat="1" applyFont="1" applyFill="1" applyBorder="1" applyAlignment="1">
      <alignment vertical="top"/>
    </xf>
    <xf numFmtId="172" fontId="25" fillId="22" borderId="12" xfId="0" applyNumberFormat="1" applyFont="1" applyFill="1" applyBorder="1" applyAlignment="1">
      <alignment vertical="top"/>
    </xf>
    <xf numFmtId="0" fontId="18" fillId="0" borderId="0" xfId="0" applyFont="1"/>
    <xf numFmtId="0" fontId="27" fillId="23" borderId="5" xfId="0" applyFont="1" applyFill="1" applyBorder="1" applyAlignment="1">
      <alignment wrapText="1"/>
    </xf>
    <xf numFmtId="0" fontId="27" fillId="23" borderId="6" xfId="0" applyFont="1" applyFill="1" applyBorder="1" applyAlignment="1">
      <alignment wrapText="1"/>
    </xf>
    <xf numFmtId="1" fontId="24" fillId="0" borderId="11" xfId="0" applyNumberFormat="1" applyFont="1" applyFill="1" applyBorder="1" applyAlignment="1">
      <alignment horizontal="right" vertical="center"/>
    </xf>
    <xf numFmtId="0" fontId="25" fillId="0" borderId="15" xfId="0" applyFont="1" applyBorder="1" applyAlignment="1">
      <alignment vertical="top"/>
    </xf>
    <xf numFmtId="1" fontId="25" fillId="0" borderId="15" xfId="0" applyNumberFormat="1" applyFont="1" applyBorder="1" applyAlignment="1">
      <alignment vertical="top" wrapText="1"/>
    </xf>
    <xf numFmtId="0" fontId="20" fillId="0" borderId="15" xfId="0" applyFont="1" applyBorder="1"/>
    <xf numFmtId="0" fontId="20" fillId="0" borderId="5" xfId="0" applyFont="1" applyBorder="1"/>
    <xf numFmtId="0" fontId="20" fillId="0" borderId="5" xfId="0" applyFont="1" applyBorder="1" applyAlignment="1">
      <alignment horizontal="left"/>
    </xf>
    <xf numFmtId="0" fontId="20" fillId="0" borderId="6" xfId="0" applyFont="1" applyBorder="1"/>
    <xf numFmtId="0" fontId="20" fillId="0" borderId="3" xfId="0" applyFont="1" applyBorder="1"/>
    <xf numFmtId="0" fontId="20" fillId="0" borderId="0" xfId="0" applyFont="1" applyBorder="1"/>
    <xf numFmtId="0" fontId="20" fillId="0" borderId="2" xfId="0" applyFont="1" applyBorder="1"/>
    <xf numFmtId="1" fontId="28" fillId="0" borderId="0" xfId="0" applyNumberFormat="1" applyFont="1" applyBorder="1"/>
    <xf numFmtId="1" fontId="28" fillId="0" borderId="2" xfId="0" applyNumberFormat="1" applyFont="1" applyBorder="1"/>
    <xf numFmtId="0" fontId="20" fillId="0" borderId="0" xfId="0" applyFont="1" applyFill="1" applyBorder="1"/>
    <xf numFmtId="1" fontId="28" fillId="0" borderId="0" xfId="0" applyNumberFormat="1" applyFont="1" applyFill="1" applyBorder="1"/>
    <xf numFmtId="1" fontId="28" fillId="0" borderId="2" xfId="0" applyNumberFormat="1" applyFont="1" applyFill="1" applyBorder="1"/>
    <xf numFmtId="0" fontId="20" fillId="0" borderId="16" xfId="0" applyFont="1" applyBorder="1"/>
    <xf numFmtId="0" fontId="20" fillId="0" borderId="1" xfId="0" applyFont="1" applyBorder="1"/>
    <xf numFmtId="0" fontId="20" fillId="0" borderId="4" xfId="0" applyFont="1" applyBorder="1"/>
    <xf numFmtId="166" fontId="20" fillId="0" borderId="0" xfId="3" applyFont="1" applyBorder="1"/>
    <xf numFmtId="166" fontId="20" fillId="0" borderId="2" xfId="3" applyFont="1" applyBorder="1"/>
    <xf numFmtId="1" fontId="20" fillId="0" borderId="0" xfId="0" applyNumberFormat="1" applyFont="1" applyBorder="1"/>
    <xf numFmtId="166" fontId="20" fillId="0" borderId="0" xfId="0" applyNumberFormat="1" applyFont="1" applyBorder="1"/>
    <xf numFmtId="166" fontId="20" fillId="0" borderId="2" xfId="0" applyNumberFormat="1" applyFont="1" applyBorder="1"/>
    <xf numFmtId="165" fontId="5" fillId="20" borderId="0" xfId="0" applyNumberFormat="1" applyFont="1" applyFill="1"/>
    <xf numFmtId="165" fontId="6" fillId="20" borderId="1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9" fillId="0" borderId="0" xfId="0" applyFont="1" applyFill="1"/>
    <xf numFmtId="0" fontId="29" fillId="0" borderId="0" xfId="0" applyNumberFormat="1" applyFont="1" applyFill="1"/>
    <xf numFmtId="0" fontId="5" fillId="11" borderId="5" xfId="0" applyFont="1" applyFill="1" applyBorder="1" applyAlignment="1">
      <alignment horizontal="left" vertical="top" wrapText="1"/>
    </xf>
    <xf numFmtId="0" fontId="5" fillId="11" borderId="0" xfId="0" applyFont="1" applyFill="1" applyBorder="1" applyAlignment="1">
      <alignment horizontal="left" vertical="top" wrapText="1"/>
    </xf>
    <xf numFmtId="0" fontId="30" fillId="9" borderId="0" xfId="0" applyFont="1" applyFill="1"/>
    <xf numFmtId="172" fontId="0" fillId="0" borderId="0" xfId="3" applyNumberFormat="1" applyFont="1" applyBorder="1"/>
    <xf numFmtId="0" fontId="0" fillId="0" borderId="0" xfId="0" applyBorder="1"/>
    <xf numFmtId="0" fontId="0" fillId="0" borderId="2" xfId="0" applyBorder="1"/>
    <xf numFmtId="0" fontId="20" fillId="0" borderId="6" xfId="0" applyFont="1" applyBorder="1" applyAlignment="1">
      <alignment horizontal="left"/>
    </xf>
    <xf numFmtId="0" fontId="20" fillId="0" borderId="3" xfId="0" applyFont="1" applyFill="1" applyBorder="1"/>
    <xf numFmtId="0" fontId="20" fillId="0" borderId="13" xfId="0" applyFont="1" applyBorder="1"/>
    <xf numFmtId="0" fontId="20" fillId="0" borderId="7" xfId="0" applyFont="1" applyBorder="1"/>
    <xf numFmtId="0" fontId="20" fillId="0" borderId="14" xfId="0" applyFont="1" applyBorder="1"/>
    <xf numFmtId="173" fontId="30" fillId="0" borderId="7" xfId="0" applyNumberFormat="1" applyFont="1" applyBorder="1"/>
    <xf numFmtId="173" fontId="30" fillId="0" borderId="14" xfId="0" applyNumberFormat="1" applyFont="1" applyBorder="1"/>
    <xf numFmtId="0" fontId="30" fillId="0" borderId="7" xfId="0" applyFont="1" applyBorder="1"/>
    <xf numFmtId="1" fontId="30" fillId="0" borderId="7" xfId="0" applyNumberFormat="1" applyFont="1" applyBorder="1"/>
    <xf numFmtId="1" fontId="30" fillId="0" borderId="14" xfId="0" applyNumberFormat="1" applyFont="1" applyBorder="1"/>
    <xf numFmtId="0" fontId="30" fillId="0" borderId="0" xfId="0" applyFont="1" applyBorder="1"/>
    <xf numFmtId="1" fontId="30" fillId="0" borderId="0" xfId="0" applyNumberFormat="1" applyFont="1" applyBorder="1"/>
    <xf numFmtId="167" fontId="31" fillId="4" borderId="1" xfId="1" applyFont="1" applyFill="1" applyBorder="1" applyAlignment="1">
      <alignment horizontal="left" vertical="center"/>
    </xf>
    <xf numFmtId="172" fontId="25" fillId="0" borderId="12" xfId="0" applyNumberFormat="1" applyFont="1" applyBorder="1" applyAlignment="1">
      <alignment vertical="top"/>
    </xf>
    <xf numFmtId="0" fontId="21" fillId="14" borderId="14" xfId="0" applyFont="1" applyFill="1" applyBorder="1" applyAlignment="1">
      <alignment horizontal="left" textRotation="90" wrapText="1"/>
    </xf>
    <xf numFmtId="0" fontId="5" fillId="4" borderId="15" xfId="0" applyNumberFormat="1" applyFont="1" applyFill="1" applyBorder="1" applyAlignment="1">
      <alignment horizontal="center"/>
    </xf>
    <xf numFmtId="0" fontId="5" fillId="4" borderId="5" xfId="0" applyNumberFormat="1" applyFont="1" applyFill="1" applyBorder="1" applyAlignment="1">
      <alignment horizontal="center"/>
    </xf>
    <xf numFmtId="0" fontId="10" fillId="4" borderId="5" xfId="0" applyNumberFormat="1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left"/>
    </xf>
    <xf numFmtId="0" fontId="5" fillId="4" borderId="0" xfId="0" applyNumberFormat="1" applyFont="1" applyFill="1" applyBorder="1" applyAlignment="1">
      <alignment horizontal="center"/>
    </xf>
    <xf numFmtId="168" fontId="10" fillId="4" borderId="0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/>
    <xf numFmtId="165" fontId="5" fillId="0" borderId="2" xfId="0" applyNumberFormat="1" applyFont="1" applyFill="1" applyBorder="1"/>
    <xf numFmtId="0" fontId="5" fillId="0" borderId="0" xfId="0" quotePrefix="1" applyFont="1" applyBorder="1"/>
    <xf numFmtId="165" fontId="5" fillId="3" borderId="2" xfId="0" applyNumberFormat="1" applyFont="1" applyFill="1" applyBorder="1"/>
    <xf numFmtId="165" fontId="6" fillId="3" borderId="14" xfId="0" applyNumberFormat="1" applyFont="1" applyFill="1" applyBorder="1"/>
    <xf numFmtId="165" fontId="5" fillId="0" borderId="2" xfId="0" applyNumberFormat="1" applyFont="1" applyBorder="1"/>
    <xf numFmtId="165" fontId="5" fillId="3" borderId="4" xfId="0" applyNumberFormat="1" applyFont="1" applyFill="1" applyBorder="1"/>
    <xf numFmtId="165" fontId="6" fillId="12" borderId="14" xfId="0" applyNumberFormat="1" applyFont="1" applyFill="1" applyBorder="1"/>
    <xf numFmtId="0" fontId="5" fillId="0" borderId="3" xfId="0" applyFont="1" applyFill="1" applyBorder="1" applyAlignment="1">
      <alignment horizontal="center"/>
    </xf>
    <xf numFmtId="165" fontId="6" fillId="0" borderId="2" xfId="0" applyNumberFormat="1" applyFont="1" applyFill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left"/>
    </xf>
    <xf numFmtId="0" fontId="5" fillId="0" borderId="16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1" xfId="0" applyFont="1" applyFill="1" applyBorder="1"/>
    <xf numFmtId="0" fontId="5" fillId="0" borderId="1" xfId="0" applyFont="1" applyFill="1" applyBorder="1" applyAlignment="1">
      <alignment horizontal="right"/>
    </xf>
    <xf numFmtId="165" fontId="5" fillId="0" borderId="1" xfId="0" applyNumberFormat="1" applyFont="1" applyFill="1" applyBorder="1"/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0" fontId="5" fillId="4" borderId="16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right"/>
    </xf>
    <xf numFmtId="0" fontId="5" fillId="4" borderId="1" xfId="0" applyNumberFormat="1" applyFont="1" applyFill="1" applyBorder="1" applyAlignment="1">
      <alignment horizontal="center"/>
    </xf>
    <xf numFmtId="14" fontId="10" fillId="4" borderId="1" xfId="0" applyNumberFormat="1" applyFont="1" applyFill="1" applyBorder="1" applyAlignment="1">
      <alignment horizontal="left"/>
    </xf>
    <xf numFmtId="0" fontId="10" fillId="4" borderId="1" xfId="0" applyNumberFormat="1" applyFont="1" applyFill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10" borderId="5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/>
    <xf numFmtId="165" fontId="6" fillId="10" borderId="1" xfId="0" applyNumberFormat="1" applyFont="1" applyFill="1" applyBorder="1"/>
    <xf numFmtId="165" fontId="6" fillId="0" borderId="1" xfId="0" applyNumberFormat="1" applyFont="1" applyBorder="1"/>
    <xf numFmtId="165" fontId="5" fillId="0" borderId="4" xfId="0" applyNumberFormat="1" applyFont="1" applyBorder="1"/>
    <xf numFmtId="0" fontId="5" fillId="0" borderId="1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65" fontId="5" fillId="0" borderId="5" xfId="0" applyNumberFormat="1" applyFont="1" applyBorder="1"/>
    <xf numFmtId="165" fontId="5" fillId="10" borderId="5" xfId="0" applyNumberFormat="1" applyFont="1" applyFill="1" applyBorder="1"/>
    <xf numFmtId="165" fontId="5" fillId="0" borderId="6" xfId="0" applyNumberFormat="1" applyFont="1" applyBorder="1"/>
    <xf numFmtId="165" fontId="5" fillId="0" borderId="5" xfId="0" applyNumberFormat="1" applyFont="1" applyFill="1" applyBorder="1"/>
    <xf numFmtId="0" fontId="9" fillId="0" borderId="1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11" borderId="5" xfId="0" applyFont="1" applyFill="1" applyBorder="1"/>
    <xf numFmtId="165" fontId="5" fillId="11" borderId="5" xfId="0" applyNumberFormat="1" applyFont="1" applyFill="1" applyBorder="1"/>
    <xf numFmtId="165" fontId="6" fillId="5" borderId="5" xfId="0" applyNumberFormat="1" applyFont="1" applyFill="1" applyBorder="1" applyProtection="1">
      <protection locked="0"/>
    </xf>
    <xf numFmtId="0" fontId="5" fillId="0" borderId="6" xfId="0" applyFont="1" applyBorder="1"/>
    <xf numFmtId="0" fontId="5" fillId="11" borderId="0" xfId="0" applyFont="1" applyFill="1" applyBorder="1"/>
    <xf numFmtId="165" fontId="5" fillId="11" borderId="0" xfId="0" applyNumberFormat="1" applyFont="1" applyFill="1" applyBorder="1"/>
    <xf numFmtId="0" fontId="5" fillId="0" borderId="2" xfId="0" applyFont="1" applyBorder="1"/>
    <xf numFmtId="0" fontId="5" fillId="0" borderId="3" xfId="0" applyFont="1" applyFill="1" applyBorder="1" applyAlignment="1">
      <alignment horizontal="left" vertical="top" wrapText="1"/>
    </xf>
    <xf numFmtId="165" fontId="6" fillId="5" borderId="0" xfId="0" applyNumberFormat="1" applyFont="1" applyFill="1" applyBorder="1" applyProtection="1">
      <protection locked="0"/>
    </xf>
    <xf numFmtId="165" fontId="5" fillId="10" borderId="1" xfId="0" applyNumberFormat="1" applyFont="1" applyFill="1" applyBorder="1"/>
    <xf numFmtId="0" fontId="5" fillId="0" borderId="4" xfId="0" applyFont="1" applyBorder="1"/>
    <xf numFmtId="0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center"/>
    </xf>
    <xf numFmtId="0" fontId="5" fillId="11" borderId="15" xfId="0" applyFont="1" applyFill="1" applyBorder="1" applyAlignment="1">
      <alignment vertical="top"/>
    </xf>
    <xf numFmtId="0" fontId="5" fillId="11" borderId="5" xfId="0" applyFont="1" applyFill="1" applyBorder="1" applyAlignment="1">
      <alignment vertical="top"/>
    </xf>
    <xf numFmtId="0" fontId="5" fillId="11" borderId="3" xfId="0" applyFont="1" applyFill="1" applyBorder="1" applyAlignment="1">
      <alignment vertical="top"/>
    </xf>
    <xf numFmtId="0" fontId="5" fillId="11" borderId="0" xfId="0" applyFont="1" applyFill="1" applyBorder="1" applyAlignment="1">
      <alignment vertical="top"/>
    </xf>
    <xf numFmtId="0" fontId="5" fillId="0" borderId="1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/>
    <xf numFmtId="165" fontId="6" fillId="0" borderId="5" xfId="0" applyNumberFormat="1" applyFont="1" applyFill="1" applyBorder="1"/>
    <xf numFmtId="165" fontId="6" fillId="10" borderId="5" xfId="0" applyNumberFormat="1" applyFont="1" applyFill="1" applyBorder="1"/>
    <xf numFmtId="3" fontId="5" fillId="0" borderId="0" xfId="0" applyNumberFormat="1" applyFont="1" applyBorder="1"/>
    <xf numFmtId="9" fontId="5" fillId="0" borderId="2" xfId="2" applyFont="1" applyBorder="1"/>
    <xf numFmtId="3" fontId="5" fillId="0" borderId="1" xfId="0" applyNumberFormat="1" applyFont="1" applyBorder="1"/>
    <xf numFmtId="171" fontId="5" fillId="0" borderId="1" xfId="1" applyNumberFormat="1" applyFont="1" applyFill="1" applyBorder="1"/>
    <xf numFmtId="0" fontId="25" fillId="0" borderId="3" xfId="0" applyFont="1" applyBorder="1" applyAlignment="1">
      <alignment vertical="top"/>
    </xf>
    <xf numFmtId="1" fontId="25" fillId="0" borderId="3" xfId="0" applyNumberFormat="1" applyFont="1" applyBorder="1" applyAlignment="1">
      <alignment vertical="top" wrapText="1"/>
    </xf>
    <xf numFmtId="9" fontId="25" fillId="24" borderId="11" xfId="2" applyNumberFormat="1" applyFont="1" applyFill="1" applyBorder="1" applyAlignment="1">
      <alignment vertical="top"/>
    </xf>
    <xf numFmtId="0" fontId="27" fillId="23" borderId="13" xfId="0" applyFont="1" applyFill="1" applyBorder="1" applyAlignment="1">
      <alignment wrapText="1"/>
    </xf>
    <xf numFmtId="0" fontId="27" fillId="23" borderId="7" xfId="0" applyFont="1" applyFill="1" applyBorder="1" applyAlignment="1">
      <alignment wrapText="1"/>
    </xf>
    <xf numFmtId="0" fontId="27" fillId="23" borderId="14" xfId="0" applyFont="1" applyFill="1" applyBorder="1" applyAlignment="1">
      <alignment wrapText="1"/>
    </xf>
    <xf numFmtId="9" fontId="25" fillId="24" borderId="12" xfId="2" applyNumberFormat="1" applyFont="1" applyFill="1" applyBorder="1" applyAlignment="1">
      <alignment vertical="top"/>
    </xf>
    <xf numFmtId="9" fontId="25" fillId="0" borderId="12" xfId="2" applyNumberFormat="1" applyFont="1" applyBorder="1" applyAlignment="1">
      <alignment vertical="top"/>
    </xf>
    <xf numFmtId="0" fontId="21" fillId="25" borderId="13" xfId="0" applyFont="1" applyFill="1" applyBorder="1" applyAlignment="1">
      <alignment horizontal="right" vertical="top" wrapText="1"/>
    </xf>
    <xf numFmtId="9" fontId="21" fillId="25" borderId="13" xfId="2" applyNumberFormat="1" applyFont="1" applyFill="1" applyBorder="1" applyAlignment="1">
      <alignment vertical="top"/>
    </xf>
    <xf numFmtId="9" fontId="21" fillId="25" borderId="12" xfId="2" applyNumberFormat="1" applyFont="1" applyFill="1" applyBorder="1" applyAlignment="1">
      <alignment vertical="top"/>
    </xf>
    <xf numFmtId="0" fontId="21" fillId="25" borderId="12" xfId="0" applyFont="1" applyFill="1" applyBorder="1" applyAlignment="1">
      <alignment horizontal="right" vertical="top" wrapText="1"/>
    </xf>
    <xf numFmtId="0" fontId="25" fillId="25" borderId="12" xfId="0" applyNumberFormat="1" applyFont="1" applyFill="1" applyBorder="1" applyAlignment="1">
      <alignment vertical="top"/>
    </xf>
    <xf numFmtId="172" fontId="21" fillId="25" borderId="12" xfId="0" applyNumberFormat="1" applyFont="1" applyFill="1" applyBorder="1" applyAlignment="1">
      <alignment vertical="top"/>
    </xf>
    <xf numFmtId="1" fontId="21" fillId="25" borderId="12" xfId="0" applyNumberFormat="1" applyFont="1" applyFill="1" applyBorder="1" applyAlignment="1">
      <alignment horizontal="right" vertical="top" wrapText="1"/>
    </xf>
    <xf numFmtId="0" fontId="18" fillId="21" borderId="12" xfId="0" applyFont="1" applyFill="1" applyBorder="1"/>
    <xf numFmtId="0" fontId="32" fillId="21" borderId="13" xfId="0" applyFont="1" applyFill="1" applyBorder="1" applyAlignment="1">
      <alignment horizontal="left"/>
    </xf>
    <xf numFmtId="0" fontId="32" fillId="21" borderId="14" xfId="0" applyFont="1" applyFill="1" applyBorder="1" applyAlignment="1">
      <alignment horizontal="left"/>
    </xf>
    <xf numFmtId="0" fontId="18" fillId="0" borderId="12" xfId="0" applyFont="1" applyBorder="1" applyAlignment="1">
      <alignment horizontal="left"/>
    </xf>
    <xf numFmtId="9" fontId="18" fillId="0" borderId="12" xfId="2" applyFont="1" applyBorder="1" applyAlignment="1">
      <alignment horizontal="left"/>
    </xf>
    <xf numFmtId="42" fontId="18" fillId="0" borderId="12" xfId="2" applyNumberFormat="1" applyFont="1" applyBorder="1" applyAlignment="1">
      <alignment horizontal="left"/>
    </xf>
    <xf numFmtId="0" fontId="18" fillId="0" borderId="12" xfId="0" applyFont="1" applyBorder="1"/>
    <xf numFmtId="3" fontId="21" fillId="25" borderId="13" xfId="0" applyNumberFormat="1" applyFont="1" applyFill="1" applyBorder="1" applyAlignment="1">
      <alignment horizontal="right" vertical="top" wrapText="1"/>
    </xf>
    <xf numFmtId="3" fontId="25" fillId="0" borderId="3" xfId="0" applyNumberFormat="1" applyFont="1" applyBorder="1" applyAlignment="1">
      <alignment horizontal="right" vertical="top" wrapText="1"/>
    </xf>
    <xf numFmtId="3" fontId="25" fillId="0" borderId="3" xfId="0" applyNumberFormat="1" applyFont="1" applyBorder="1" applyAlignment="1">
      <alignment vertical="top"/>
    </xf>
    <xf numFmtId="3" fontId="25" fillId="0" borderId="15" xfId="0" applyNumberFormat="1" applyFont="1" applyBorder="1" applyAlignment="1">
      <alignment horizontal="right" vertical="top" wrapText="1"/>
    </xf>
    <xf numFmtId="3" fontId="25" fillId="0" borderId="15" xfId="0" applyNumberFormat="1" applyFont="1" applyBorder="1" applyAlignment="1">
      <alignment vertical="top"/>
    </xf>
    <xf numFmtId="3" fontId="21" fillId="25" borderId="13" xfId="0" applyNumberFormat="1" applyFont="1" applyFill="1" applyBorder="1" applyAlignment="1">
      <alignment vertical="top"/>
    </xf>
    <xf numFmtId="0" fontId="5" fillId="0" borderId="12" xfId="0" applyFont="1" applyBorder="1"/>
    <xf numFmtId="0" fontId="6" fillId="0" borderId="12" xfId="0" applyFont="1" applyBorder="1" applyAlignment="1">
      <alignment vertical="center"/>
    </xf>
    <xf numFmtId="3" fontId="5" fillId="17" borderId="12" xfId="0" applyNumberFormat="1" applyFont="1" applyFill="1" applyBorder="1" applyAlignment="1">
      <alignment vertical="center"/>
    </xf>
    <xf numFmtId="9" fontId="5" fillId="0" borderId="12" xfId="2" applyFont="1" applyFill="1" applyBorder="1" applyAlignment="1">
      <alignment vertical="center"/>
    </xf>
    <xf numFmtId="3" fontId="5" fillId="0" borderId="12" xfId="1" applyNumberFormat="1" applyFont="1" applyFill="1" applyBorder="1" applyAlignment="1">
      <alignment horizontal="right" vertical="center"/>
    </xf>
    <xf numFmtId="3" fontId="5" fillId="0" borderId="12" xfId="1" applyNumberFormat="1" applyFont="1" applyFill="1" applyBorder="1" applyAlignment="1">
      <alignment vertical="center"/>
    </xf>
    <xf numFmtId="0" fontId="14" fillId="0" borderId="0" xfId="0" applyFont="1" applyFill="1"/>
    <xf numFmtId="0" fontId="0" fillId="0" borderId="0" xfId="0" applyFill="1"/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textRotation="90"/>
    </xf>
    <xf numFmtId="0" fontId="7" fillId="0" borderId="5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10" fillId="4" borderId="6" xfId="0" applyNumberFormat="1" applyFont="1" applyFill="1" applyBorder="1" applyAlignment="1">
      <alignment horizontal="center" wrapText="1"/>
    </xf>
    <xf numFmtId="0" fontId="10" fillId="4" borderId="2" xfId="0" applyNumberFormat="1" applyFont="1" applyFill="1" applyBorder="1" applyAlignment="1">
      <alignment horizontal="center" wrapText="1"/>
    </xf>
    <xf numFmtId="0" fontId="10" fillId="4" borderId="4" xfId="0" applyNumberFormat="1" applyFont="1" applyFill="1" applyBorder="1" applyAlignment="1">
      <alignment horizontal="center"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1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6E00"/>
        </patternFill>
      </fill>
    </dxf>
    <dxf>
      <fill>
        <patternFill>
          <bgColor rgb="FFFF33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169E1"/>
      <rgbColor rgb="00FFFFFF"/>
      <rgbColor rgb="00F5F5F5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sz="1400" b="1"/>
              <a:t>Prognosis maintenance</a:t>
            </a:r>
            <a:r>
              <a:rPr lang="nl-NL" sz="1400" b="1" baseline="0"/>
              <a:t> costs per location</a:t>
            </a:r>
            <a:endParaRPr lang="nl-NL" sz="14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493263251135604"/>
          <c:y val="8.3165945581003278E-2"/>
          <c:w val="0.70218019409699128"/>
          <c:h val="0.683683888828964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'40 year F10+30'!$AS$2:$AS$3</c:f>
              <c:strCache>
                <c:ptCount val="2"/>
                <c:pt idx="0">
                  <c:v> 2022-2031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F10+30'!$C$4:$C$11</c:f>
              <c:strCache>
                <c:ptCount val="8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  <c:pt idx="3">
                  <c:v> Het Kompas </c:v>
                </c:pt>
                <c:pt idx="4">
                  <c:v> Het Palet </c:v>
                </c:pt>
                <c:pt idx="5">
                  <c:v> De Wegwijzer </c:v>
                </c:pt>
                <c:pt idx="6">
                  <c:v> Julianaschool </c:v>
                </c:pt>
                <c:pt idx="7">
                  <c:v> De Hoeksteen </c:v>
                </c:pt>
              </c:strCache>
            </c:strRef>
          </c:cat>
          <c:val>
            <c:numRef>
              <c:f>'40 year F10+30'!$AS$4:$AS$11</c:f>
              <c:numCache>
                <c:formatCode>_-"€"\ * #,##0_-;_-"€"\ * #,##0\-;_-"€"\ * "-"_-;_-@_-</c:formatCode>
                <c:ptCount val="8"/>
                <c:pt idx="0">
                  <c:v>790191</c:v>
                </c:pt>
                <c:pt idx="1">
                  <c:v>383472</c:v>
                </c:pt>
                <c:pt idx="2">
                  <c:v>827359</c:v>
                </c:pt>
                <c:pt idx="3">
                  <c:v>882187</c:v>
                </c:pt>
                <c:pt idx="4">
                  <c:v>357390</c:v>
                </c:pt>
                <c:pt idx="5">
                  <c:v>621695</c:v>
                </c:pt>
                <c:pt idx="6">
                  <c:v>399226</c:v>
                </c:pt>
                <c:pt idx="7">
                  <c:v>702382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1-4B16-ACE5-5378F3DF35F9}"/>
            </c:ext>
          </c:extLst>
        </c:ser>
        <c:ser>
          <c:idx val="1"/>
          <c:order val="1"/>
          <c:tx>
            <c:strRef>
              <c:f>'40 year F10+30'!$AT$2:$AT$3</c:f>
              <c:strCache>
                <c:ptCount val="2"/>
                <c:pt idx="0">
                  <c:v> 2032-2041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F10+30'!$C$4:$C$11</c:f>
              <c:strCache>
                <c:ptCount val="8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  <c:pt idx="3">
                  <c:v> Het Kompas </c:v>
                </c:pt>
                <c:pt idx="4">
                  <c:v> Het Palet </c:v>
                </c:pt>
                <c:pt idx="5">
                  <c:v> De Wegwijzer </c:v>
                </c:pt>
                <c:pt idx="6">
                  <c:v> Julianaschool </c:v>
                </c:pt>
                <c:pt idx="7">
                  <c:v> De Hoeksteen </c:v>
                </c:pt>
              </c:strCache>
            </c:strRef>
          </c:cat>
          <c:val>
            <c:numRef>
              <c:f>'40 year F10+30'!$AT$4:$AT$11</c:f>
              <c:numCache>
                <c:formatCode>_-"€"\ * #,##0_-;_-"€"\ * #,##0\-;_-"€"\ * "-"_-;_-@_-</c:formatCode>
                <c:ptCount val="8"/>
                <c:pt idx="0">
                  <c:v>605488</c:v>
                </c:pt>
                <c:pt idx="1">
                  <c:v>735152</c:v>
                </c:pt>
                <c:pt idx="2">
                  <c:v>709576</c:v>
                </c:pt>
                <c:pt idx="3">
                  <c:v>432749</c:v>
                </c:pt>
                <c:pt idx="4">
                  <c:v>668330</c:v>
                </c:pt>
                <c:pt idx="5">
                  <c:v>820107</c:v>
                </c:pt>
                <c:pt idx="6">
                  <c:v>623234</c:v>
                </c:pt>
                <c:pt idx="7">
                  <c:v>480956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B1-4B16-ACE5-5378F3DF35F9}"/>
            </c:ext>
          </c:extLst>
        </c:ser>
        <c:ser>
          <c:idx val="2"/>
          <c:order val="2"/>
          <c:tx>
            <c:strRef>
              <c:f>'40 year F10+30'!$AU$2:$AU$3</c:f>
              <c:strCache>
                <c:ptCount val="2"/>
                <c:pt idx="0">
                  <c:v> 2042-2051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F10+30'!$C$4:$C$11</c:f>
              <c:strCache>
                <c:ptCount val="8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  <c:pt idx="3">
                  <c:v> Het Kompas </c:v>
                </c:pt>
                <c:pt idx="4">
                  <c:v> Het Palet </c:v>
                </c:pt>
                <c:pt idx="5">
                  <c:v> De Wegwijzer </c:v>
                </c:pt>
                <c:pt idx="6">
                  <c:v> Julianaschool </c:v>
                </c:pt>
                <c:pt idx="7">
                  <c:v> De Hoeksteen </c:v>
                </c:pt>
              </c:strCache>
            </c:strRef>
          </c:cat>
          <c:val>
            <c:numRef>
              <c:f>'40 year F10+30'!$AU$4:$AU$11</c:f>
              <c:numCache>
                <c:formatCode>_-"€"\ * #,##0_-;_-"€"\ * #,##0\-;_-"€"\ * "-"_-;_-@_-</c:formatCode>
                <c:ptCount val="8"/>
                <c:pt idx="0">
                  <c:v>793169</c:v>
                </c:pt>
                <c:pt idx="1">
                  <c:v>832006</c:v>
                </c:pt>
                <c:pt idx="2">
                  <c:v>541423</c:v>
                </c:pt>
                <c:pt idx="3">
                  <c:v>407295</c:v>
                </c:pt>
                <c:pt idx="4">
                  <c:v>399045</c:v>
                </c:pt>
                <c:pt idx="5">
                  <c:v>446642</c:v>
                </c:pt>
                <c:pt idx="6">
                  <c:v>316416</c:v>
                </c:pt>
                <c:pt idx="7">
                  <c:v>860989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B1-4B16-ACE5-5378F3DF35F9}"/>
            </c:ext>
          </c:extLst>
        </c:ser>
        <c:ser>
          <c:idx val="3"/>
          <c:order val="3"/>
          <c:tx>
            <c:strRef>
              <c:f>'40 year F10+30'!$AV$2:$AV$3</c:f>
              <c:strCache>
                <c:ptCount val="2"/>
                <c:pt idx="0">
                  <c:v> 2052-2061 </c:v>
                </c:pt>
                <c:pt idx="1">
                  <c:v> Total </c:v>
                </c:pt>
              </c:strCache>
            </c:strRef>
          </c:tx>
          <c:invertIfNegative val="0"/>
          <c:cat>
            <c:strRef>
              <c:f>'40 year F10+30'!$C$4:$C$11</c:f>
              <c:strCache>
                <c:ptCount val="8"/>
                <c:pt idx="0">
                  <c:v> Annie MG Schmidtschool </c:v>
                </c:pt>
                <c:pt idx="1">
                  <c:v> De Toermalijn </c:v>
                </c:pt>
                <c:pt idx="2">
                  <c:v> De Regenboog </c:v>
                </c:pt>
                <c:pt idx="3">
                  <c:v> Het Kompas </c:v>
                </c:pt>
                <c:pt idx="4">
                  <c:v> Het Palet </c:v>
                </c:pt>
                <c:pt idx="5">
                  <c:v> De Wegwijzer </c:v>
                </c:pt>
                <c:pt idx="6">
                  <c:v> Julianaschool </c:v>
                </c:pt>
                <c:pt idx="7">
                  <c:v> De Hoeksteen </c:v>
                </c:pt>
              </c:strCache>
            </c:strRef>
          </c:cat>
          <c:val>
            <c:numRef>
              <c:f>'40 year F10+30'!$AV$4:$AV$11</c:f>
              <c:numCache>
                <c:formatCode>_-"€"\ * #,##0_-;_-"€"\ * #,##0\-;_-"€"\ * "-"_-;_-@_-</c:formatCode>
                <c:ptCount val="8"/>
                <c:pt idx="0">
                  <c:v>646902</c:v>
                </c:pt>
                <c:pt idx="1">
                  <c:v>598293</c:v>
                </c:pt>
                <c:pt idx="2">
                  <c:v>723084</c:v>
                </c:pt>
                <c:pt idx="3">
                  <c:v>548043</c:v>
                </c:pt>
                <c:pt idx="4">
                  <c:v>554162</c:v>
                </c:pt>
                <c:pt idx="5">
                  <c:v>583340</c:v>
                </c:pt>
                <c:pt idx="6">
                  <c:v>435295</c:v>
                </c:pt>
                <c:pt idx="7">
                  <c:v>419995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B1-4B16-ACE5-5378F3DF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6480688"/>
        <c:axId val="1"/>
      </c:barChart>
      <c:catAx>
        <c:axId val="74648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648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46749669826307"/>
          <c:y val="0.42829496503776721"/>
          <c:w val="0.10511288596887169"/>
          <c:h val="0.1589178738153913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/>
              <a:t>Prognosis</a:t>
            </a:r>
            <a:r>
              <a:rPr lang="en-US" sz="1400" b="1" baseline="0"/>
              <a:t> maintenance costs per period</a:t>
            </a:r>
            <a:endParaRPr lang="en-US" sz="14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014248789070137"/>
          <c:y val="0.15495487832539451"/>
          <c:w val="0.62464418294398283"/>
          <c:h val="0.72699240141278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'Overview 10yr'!$E$105</c:f>
              <c:strCache>
                <c:ptCount val="1"/>
                <c:pt idx="0">
                  <c:v>Maintenance costs F10 &amp; F30</c:v>
                </c:pt>
              </c:strCache>
            </c:strRef>
          </c:tx>
          <c:invertIfNegative val="0"/>
          <c:cat>
            <c:strRef>
              <c:f>'40 year F10+30'!$AS$2:$AV$2</c:f>
              <c:strCache>
                <c:ptCount val="4"/>
                <c:pt idx="0">
                  <c:v> 2022-2031 </c:v>
                </c:pt>
                <c:pt idx="1">
                  <c:v> 2032-2041 </c:v>
                </c:pt>
                <c:pt idx="2">
                  <c:v> 2042-2051 </c:v>
                </c:pt>
                <c:pt idx="3">
                  <c:v> 2052-2061 </c:v>
                </c:pt>
              </c:strCache>
            </c:strRef>
          </c:cat>
          <c:val>
            <c:numRef>
              <c:f>'40 year F10+30'!$AS$14:$AV$14</c:f>
              <c:numCache>
                <c:formatCode>_-"€"\ * #,##0_-;_-"€"\ * #,##0\-;_-"€"\ * "-"_-;_-@_-</c:formatCode>
                <c:ptCount val="4"/>
                <c:pt idx="0">
                  <c:v>6323028</c:v>
                </c:pt>
                <c:pt idx="1">
                  <c:v>6189434</c:v>
                </c:pt>
                <c:pt idx="2">
                  <c:v>5914753</c:v>
                </c:pt>
                <c:pt idx="3">
                  <c:v>5688183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6-4C66-A815-4E2368C2E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481520"/>
        <c:axId val="1"/>
      </c:barChart>
      <c:catAx>
        <c:axId val="74648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648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52488348928688"/>
          <c:y val="0.42484374137917441"/>
          <c:w val="0.16928879388691376"/>
          <c:h val="0.1978675525919620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19008264462809"/>
          <c:y val="6.6936409642839798E-2"/>
          <c:w val="0.66141013915316671"/>
          <c:h val="0.83808765434094867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'Overview 10yr'!$E$100</c:f>
              <c:strCache>
                <c:ptCount val="1"/>
                <c:pt idx="0">
                  <c:v>Balance</c:v>
                </c:pt>
              </c:strCache>
            </c:strRef>
          </c:tx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10yr'!$G$100:$P$100</c:f>
              <c:numCache>
                <c:formatCode>_-"€"\ * #,##0_-;_-"€"\ * #,##0\-;_-"€"\ * "-"_-;_-@_-</c:formatCode>
                <c:ptCount val="10"/>
                <c:pt idx="0">
                  <c:v>3474802</c:v>
                </c:pt>
                <c:pt idx="1">
                  <c:v>3377964</c:v>
                </c:pt>
                <c:pt idx="2">
                  <c:v>3362035</c:v>
                </c:pt>
                <c:pt idx="3">
                  <c:v>3230920</c:v>
                </c:pt>
                <c:pt idx="4">
                  <c:v>1988183</c:v>
                </c:pt>
                <c:pt idx="5">
                  <c:v>1179438</c:v>
                </c:pt>
                <c:pt idx="6">
                  <c:v>728719</c:v>
                </c:pt>
                <c:pt idx="7">
                  <c:v>-278120</c:v>
                </c:pt>
                <c:pt idx="8">
                  <c:v>-213553</c:v>
                </c:pt>
                <c:pt idx="9">
                  <c:v>-235385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A2-48B3-ABAB-6065D0E8409B}"/>
            </c:ext>
          </c:extLst>
        </c:ser>
        <c:ser>
          <c:idx val="0"/>
          <c:order val="1"/>
          <c:tx>
            <c:strRef>
              <c:f>'Overview 10yr'!$E$99</c:f>
              <c:strCache>
                <c:ptCount val="1"/>
                <c:pt idx="0">
                  <c:v>Maintenance costs F10</c:v>
                </c:pt>
              </c:strCache>
            </c:strRef>
          </c:tx>
          <c:invertIfNegative val="0"/>
          <c:val>
            <c:numRef>
              <c:f>'Overview 10yr'!$G$99:$P$99</c:f>
              <c:numCache>
                <c:formatCode>_-"€"\ * #,##0_-;_-"€"\ * #,##0\-;_-"€"\ * "-"_-;_-@_-</c:formatCode>
                <c:ptCount val="10"/>
                <c:pt idx="0">
                  <c:v>1325198</c:v>
                </c:pt>
                <c:pt idx="1">
                  <c:v>696838</c:v>
                </c:pt>
                <c:pt idx="2">
                  <c:v>615929</c:v>
                </c:pt>
                <c:pt idx="3">
                  <c:v>731115</c:v>
                </c:pt>
                <c:pt idx="4">
                  <c:v>1842737</c:v>
                </c:pt>
                <c:pt idx="5">
                  <c:v>1408745</c:v>
                </c:pt>
                <c:pt idx="6">
                  <c:v>1050719</c:v>
                </c:pt>
                <c:pt idx="7">
                  <c:v>1606839</c:v>
                </c:pt>
                <c:pt idx="8">
                  <c:v>535433</c:v>
                </c:pt>
                <c:pt idx="9">
                  <c:v>621832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2-48B3-ABAB-6065D0E8409B}"/>
            </c:ext>
          </c:extLst>
        </c:ser>
        <c:ser>
          <c:idx val="1"/>
          <c:order val="2"/>
          <c:tx>
            <c:strRef>
              <c:f>'Overview 10yr'!$E$98</c:f>
              <c:strCache>
                <c:ptCount val="1"/>
                <c:pt idx="0">
                  <c:v>Reservation</c:v>
                </c:pt>
              </c:strCache>
            </c:strRef>
          </c:tx>
          <c:invertIfNegative val="0"/>
          <c:val>
            <c:numRef>
              <c:f>'Overview 10yr'!$G$98:$P$98</c:f>
              <c:numCache>
                <c:formatCode>_-"€"\ * #,##0_-;_-"€"\ * #,##0\-;_-"€"\ * "-"_-;_-@_-</c:formatCode>
                <c:ptCount val="10"/>
                <c:pt idx="0">
                  <c:v>600000</c:v>
                </c:pt>
                <c:pt idx="1">
                  <c:v>600000</c:v>
                </c:pt>
                <c:pt idx="2">
                  <c:v>600000</c:v>
                </c:pt>
                <c:pt idx="3">
                  <c:v>600000</c:v>
                </c:pt>
                <c:pt idx="4">
                  <c:v>600000</c:v>
                </c:pt>
                <c:pt idx="5">
                  <c:v>600000</c:v>
                </c:pt>
                <c:pt idx="6">
                  <c:v>600000</c:v>
                </c:pt>
                <c:pt idx="7">
                  <c:v>600000</c:v>
                </c:pt>
                <c:pt idx="8">
                  <c:v>600000</c:v>
                </c:pt>
                <c:pt idx="9">
                  <c:v>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2-48B3-ABAB-6065D0E84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18272"/>
        <c:axId val="1"/>
      </c:barChart>
      <c:catAx>
        <c:axId val="74281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2818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203316924645706"/>
          <c:y val="0.40520188764283255"/>
          <c:w val="0.2050269109658146"/>
          <c:h val="0.182751398499429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72727272726"/>
          <c:y val="5.6802633277397707E-2"/>
          <c:w val="0.63741139977823624"/>
          <c:h val="0.90616260057656728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'Overview 10yr'!$E$106</c:f>
              <c:strCache>
                <c:ptCount val="1"/>
                <c:pt idx="0">
                  <c:v>Balance</c:v>
                </c:pt>
              </c:strCache>
            </c:strRef>
          </c:tx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10yr'!$G$106:$P$106</c:f>
              <c:numCache>
                <c:formatCode>_-"€"\ * #,##0_-;_-"€"\ * #,##0\-;_-"€"\ * "-"_-;_-@_-</c:formatCode>
                <c:ptCount val="10"/>
                <c:pt idx="0">
                  <c:v>3715680</c:v>
                </c:pt>
                <c:pt idx="1">
                  <c:v>3874967</c:v>
                </c:pt>
                <c:pt idx="2">
                  <c:v>4107858</c:v>
                </c:pt>
                <c:pt idx="3">
                  <c:v>4216706</c:v>
                </c:pt>
                <c:pt idx="4">
                  <c:v>3212709</c:v>
                </c:pt>
                <c:pt idx="5">
                  <c:v>2643293</c:v>
                </c:pt>
                <c:pt idx="6">
                  <c:v>2425724</c:v>
                </c:pt>
                <c:pt idx="7">
                  <c:v>1653542</c:v>
                </c:pt>
                <c:pt idx="8">
                  <c:v>1936376</c:v>
                </c:pt>
                <c:pt idx="9">
                  <c:v>2139330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1-40F7-8BA9-82C0CD5C7AD7}"/>
            </c:ext>
          </c:extLst>
        </c:ser>
        <c:ser>
          <c:idx val="0"/>
          <c:order val="1"/>
          <c:tx>
            <c:strRef>
              <c:f>'Overview 10yr'!$E$105</c:f>
              <c:strCache>
                <c:ptCount val="1"/>
                <c:pt idx="0">
                  <c:v>Maintenance costs F10 &amp; F30</c:v>
                </c:pt>
              </c:strCache>
            </c:strRef>
          </c:tx>
          <c:invertIfNegative val="0"/>
          <c:val>
            <c:numRef>
              <c:f>'Overview 10yr'!$G$105:$P$105</c:f>
              <c:numCache>
                <c:formatCode>_-"€"\ * #,##0_-;_-"€"\ * #,##0\-;_-"€"\ * "-"_-;_-@_-</c:formatCode>
                <c:ptCount val="10"/>
                <c:pt idx="0">
                  <c:v>1511040</c:v>
                </c:pt>
                <c:pt idx="1">
                  <c:v>878593</c:v>
                </c:pt>
                <c:pt idx="2">
                  <c:v>799409</c:v>
                </c:pt>
                <c:pt idx="3">
                  <c:v>912292</c:v>
                </c:pt>
                <c:pt idx="4">
                  <c:v>2028857</c:v>
                </c:pt>
                <c:pt idx="5">
                  <c:v>1592416</c:v>
                </c:pt>
                <c:pt idx="6">
                  <c:v>1236849</c:v>
                </c:pt>
                <c:pt idx="7">
                  <c:v>1789602</c:v>
                </c:pt>
                <c:pt idx="8">
                  <c:v>725286</c:v>
                </c:pt>
                <c:pt idx="9">
                  <c:v>801446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91-40F7-8BA9-82C0CD5C7AD7}"/>
            </c:ext>
          </c:extLst>
        </c:ser>
        <c:ser>
          <c:idx val="1"/>
          <c:order val="2"/>
          <c:tx>
            <c:strRef>
              <c:f>'Overview 10yr'!$E$104</c:f>
              <c:strCache>
                <c:ptCount val="1"/>
                <c:pt idx="0">
                  <c:v>MI compensation</c:v>
                </c:pt>
              </c:strCache>
            </c:strRef>
          </c:tx>
          <c:invertIfNegative val="0"/>
          <c:val>
            <c:numRef>
              <c:f>'Overview 10yr'!$G$104:$P$104</c:f>
              <c:numCache>
                <c:formatCode>_-"€"\ * #,##0_-;_-"€"\ * #,##0\-;_-"€"\ * "-"_-;_-@_-</c:formatCode>
                <c:ptCount val="10"/>
                <c:pt idx="0">
                  <c:v>1026720</c:v>
                </c:pt>
                <c:pt idx="1">
                  <c:v>1037880</c:v>
                </c:pt>
                <c:pt idx="2">
                  <c:v>1032300</c:v>
                </c:pt>
                <c:pt idx="3">
                  <c:v>1021140</c:v>
                </c:pt>
                <c:pt idx="4">
                  <c:v>1024860</c:v>
                </c:pt>
                <c:pt idx="5">
                  <c:v>1023000</c:v>
                </c:pt>
                <c:pt idx="6">
                  <c:v>1019280</c:v>
                </c:pt>
                <c:pt idx="7">
                  <c:v>1017420</c:v>
                </c:pt>
                <c:pt idx="8">
                  <c:v>1008120</c:v>
                </c:pt>
                <c:pt idx="9">
                  <c:v>1004400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91-40F7-8BA9-82C0CD5C7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19936"/>
        <c:axId val="1"/>
      </c:barChart>
      <c:catAx>
        <c:axId val="74281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2819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875796647170125"/>
          <c:y val="0.35774808451973811"/>
          <c:w val="0.22913978262977042"/>
          <c:h val="0.282209231421829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72727272726"/>
          <c:y val="6.3514096158924671E-2"/>
          <c:w val="0.61608461325511876"/>
          <c:h val="0.831106134833761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'Overview 10yr'!$E$113</c:f>
              <c:strCache>
                <c:ptCount val="1"/>
                <c:pt idx="0">
                  <c:v>Total square footage</c:v>
                </c:pt>
              </c:strCache>
            </c:strRef>
          </c:tx>
          <c:invertIfNegative val="0"/>
          <c:cat>
            <c:numRef>
              <c:f>'Overview 10yr'!$G$112:$P$112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10yr'!$G$113:$P$113</c:f>
              <c:numCache>
                <c:formatCode>#,##0</c:formatCode>
                <c:ptCount val="10"/>
                <c:pt idx="0">
                  <c:v>12962</c:v>
                </c:pt>
                <c:pt idx="1">
                  <c:v>12962</c:v>
                </c:pt>
                <c:pt idx="2">
                  <c:v>12962</c:v>
                </c:pt>
                <c:pt idx="3">
                  <c:v>12962</c:v>
                </c:pt>
                <c:pt idx="4">
                  <c:v>12962</c:v>
                </c:pt>
                <c:pt idx="5">
                  <c:v>12962</c:v>
                </c:pt>
                <c:pt idx="6">
                  <c:v>12962</c:v>
                </c:pt>
                <c:pt idx="7">
                  <c:v>12962</c:v>
                </c:pt>
                <c:pt idx="8">
                  <c:v>12962</c:v>
                </c:pt>
                <c:pt idx="9">
                  <c:v>12962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0-456E-B819-914233CECF9D}"/>
            </c:ext>
          </c:extLst>
        </c:ser>
        <c:ser>
          <c:idx val="1"/>
          <c:order val="1"/>
          <c:tx>
            <c:strRef>
              <c:f>'Overview 10yr'!$E$114</c:f>
              <c:strCache>
                <c:ptCount val="1"/>
                <c:pt idx="0">
                  <c:v>Normed square footage</c:v>
                </c:pt>
              </c:strCache>
            </c:strRef>
          </c:tx>
          <c:invertIfNegative val="0"/>
          <c:cat>
            <c:numRef>
              <c:f>'Overview 10yr'!$G$112:$P$112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10yr'!$G$114:$P$114</c:f>
              <c:numCache>
                <c:formatCode>#,##0</c:formatCode>
                <c:ptCount val="10"/>
                <c:pt idx="0">
                  <c:v>10880</c:v>
                </c:pt>
                <c:pt idx="1">
                  <c:v>11000</c:v>
                </c:pt>
                <c:pt idx="2">
                  <c:v>10940</c:v>
                </c:pt>
                <c:pt idx="3">
                  <c:v>10820</c:v>
                </c:pt>
                <c:pt idx="4">
                  <c:v>10860</c:v>
                </c:pt>
                <c:pt idx="5">
                  <c:v>10840</c:v>
                </c:pt>
                <c:pt idx="6">
                  <c:v>10800</c:v>
                </c:pt>
                <c:pt idx="7">
                  <c:v>10780</c:v>
                </c:pt>
                <c:pt idx="8">
                  <c:v>10680</c:v>
                </c:pt>
                <c:pt idx="9">
                  <c:v>10640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40-456E-B819-914233CE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17856"/>
        <c:axId val="1"/>
      </c:barChart>
      <c:catAx>
        <c:axId val="74281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2817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41870141402857"/>
          <c:y val="0.40862403563190963"/>
          <c:w val="0.22883647900083426"/>
          <c:h val="0.170431082478326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Saldo MI vergoeding onderhoud PCBO Amersfoort </a:t>
            </a:r>
          </a:p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(incl. huur en aanbestedingsvoordeel 10%)</a:t>
            </a:r>
          </a:p>
        </c:rich>
      </c:tx>
      <c:layout>
        <c:manualLayout>
          <c:xMode val="edge"/>
          <c:yMode val="edge"/>
          <c:x val="0.26779658929495126"/>
          <c:y val="2.0759193357058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7768481351825804"/>
          <c:h val="0.83434570678665165"/>
        </c:manualLayout>
      </c:layout>
      <c:barChart>
        <c:barDir val="col"/>
        <c:grouping val="clustered"/>
        <c:varyColors val="0"/>
        <c:ser>
          <c:idx val="3"/>
          <c:order val="0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'Overzicht 10jr'!#REF!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301-459D-9D8D-52B109A20D67}"/>
            </c:ext>
          </c:extLst>
        </c:ser>
        <c:ser>
          <c:idx val="0"/>
          <c:order val="1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301-459D-9D8D-52B109A20D67}"/>
            </c:ext>
          </c:extLst>
        </c:ser>
        <c:ser>
          <c:idx val="1"/>
          <c:order val="2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F301-459D-9D8D-52B109A20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48896"/>
        <c:axId val="1"/>
      </c:barChart>
      <c:catAx>
        <c:axId val="7478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8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586027111574556"/>
          <c:y val="0.30616003960359051"/>
          <c:w val="0.98957247132429615"/>
          <c:h val="0.69203071146355821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Saldo MI vergoeding onderhoud PCBO Amersfoort </a:t>
            </a:r>
          </a:p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 sz="1200" b="1" i="0" u="none" strike="noStrike" baseline="0">
                <a:solidFill>
                  <a:srgbClr val="4169E1"/>
                </a:solidFill>
                <a:latin typeface="Calibri"/>
                <a:cs typeface="Calibri"/>
              </a:rPr>
              <a:t>(incl. huur en aanbestedingsvoordeel 15%)</a:t>
            </a:r>
          </a:p>
        </c:rich>
      </c:tx>
      <c:layout>
        <c:manualLayout>
          <c:xMode val="edge"/>
          <c:yMode val="edge"/>
          <c:x val="0.26779664260717406"/>
          <c:y val="2.0759150221675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7768481351825804"/>
          <c:h val="0.83434570678665165"/>
        </c:manualLayout>
      </c:layout>
      <c:barChart>
        <c:barDir val="col"/>
        <c:grouping val="clustered"/>
        <c:varyColors val="0"/>
        <c:ser>
          <c:idx val="3"/>
          <c:order val="0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'Overzicht 10jr'!#REF!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02A-4B42-BB22-E3AF574C6E3E}"/>
            </c:ext>
          </c:extLst>
        </c:ser>
        <c:ser>
          <c:idx val="0"/>
          <c:order val="1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02A-4B42-BB22-E3AF574C6E3E}"/>
            </c:ext>
          </c:extLst>
        </c:ser>
        <c:ser>
          <c:idx val="1"/>
          <c:order val="2"/>
          <c:invertIfNegative val="0"/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02A-4B42-BB22-E3AF574C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847232"/>
        <c:axId val="1"/>
      </c:barChart>
      <c:catAx>
        <c:axId val="74784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7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2586026356080489"/>
          <c:y val="0.30616005370554261"/>
          <c:w val="0.98957239720034995"/>
          <c:h val="0.6920306475900104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r>
              <a:rPr lang="nl-NL"/>
              <a:t>Saldo voorziening gebouwonderhoud PCBO Amersfoort </a:t>
            </a:r>
          </a:p>
        </c:rich>
      </c:tx>
      <c:layout>
        <c:manualLayout>
          <c:xMode val="edge"/>
          <c:yMode val="edge"/>
          <c:x val="0.26779662092528572"/>
          <c:y val="2.075910723925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80165289256197"/>
          <c:y val="0.12169343608795286"/>
          <c:w val="0.62854482256057054"/>
          <c:h val="0.83434570678665165"/>
        </c:manualLayout>
      </c:layout>
      <c:lineChart>
        <c:grouping val="standard"/>
        <c:varyColors val="0"/>
        <c:ser>
          <c:idx val="3"/>
          <c:order val="0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5D8-480B-BBA6-B72CDF04427C}"/>
            </c:ext>
          </c:extLst>
        </c:ser>
        <c:ser>
          <c:idx val="0"/>
          <c:order val="1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D5D8-480B-BBA6-B72CDF04427C}"/>
            </c:ext>
          </c:extLst>
        </c:ser>
        <c:ser>
          <c:idx val="1"/>
          <c:order val="2"/>
          <c:marker>
            <c:symbol val="none"/>
          </c:marker>
          <c:cat>
            <c:numRef>
              <c:f>'Overview 10yr'!$G$4:$P$4</c:f>
              <c:numCache>
                <c:formatCode>General</c:formatCode>
                <c:ptCount val="10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</c:numCache>
            </c:numRef>
          </c:cat>
          <c:val>
            <c:numRef>
              <c:f>'Overview 10yr'!#REF!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'Overview 10yr'!#REF!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D5D8-480B-BBA6-B72CDF044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7847648"/>
        <c:axId val="1"/>
      </c:lineChart>
      <c:catAx>
        <c:axId val="7478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\€\ #,##0_-;\€\ #,##0\-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4169E1"/>
                </a:solidFill>
                <a:latin typeface="Calibri"/>
                <a:ea typeface="Calibri"/>
                <a:cs typeface="Calibri"/>
              </a:defRPr>
            </a:pPr>
            <a:endParaRPr lang="nl-NL"/>
          </a:p>
        </c:txPr>
        <c:crossAx val="74784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9252793473349681"/>
          <c:y val="0.30253695016846299"/>
          <c:w val="0.99410146869939131"/>
          <c:h val="0.55434932335585718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4169E1"/>
              </a:solidFill>
              <a:latin typeface="Calibri"/>
              <a:ea typeface="Calibri"/>
              <a:cs typeface="Calibri"/>
            </a:defRPr>
          </a:pPr>
          <a:endParaRPr lang="nl-N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4169E1"/>
          </a:solidFill>
          <a:latin typeface="Calibri"/>
          <a:ea typeface="Calibri"/>
          <a:cs typeface="Calibri"/>
        </a:defRPr>
      </a:pPr>
      <a:endParaRPr lang="nl-NL"/>
    </a:p>
  </c:txPr>
  <c:printSettings>
    <c:headerFooter alignWithMargins="0"/>
    <c:pageMargins b="1" l="0.75000000000000022" r="0.75000000000000022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19</xdr:row>
      <xdr:rowOff>121920</xdr:rowOff>
    </xdr:from>
    <xdr:to>
      <xdr:col>10</xdr:col>
      <xdr:colOff>99060</xdr:colOff>
      <xdr:row>58</xdr:row>
      <xdr:rowOff>76200</xdr:rowOff>
    </xdr:to>
    <xdr:graphicFrame macro="">
      <xdr:nvGraphicFramePr>
        <xdr:cNvPr id="1755746" name="Grafiek 4">
          <a:extLst>
            <a:ext uri="{FF2B5EF4-FFF2-40B4-BE49-F238E27FC236}">
              <a16:creationId xmlns:a16="http://schemas.microsoft.com/office/drawing/2014/main" id="{00000000-0008-0000-0C00-000062C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137160</xdr:colOff>
      <xdr:row>26</xdr:row>
      <xdr:rowOff>38100</xdr:rowOff>
    </xdr:from>
    <xdr:to>
      <xdr:col>18</xdr:col>
      <xdr:colOff>167640</xdr:colOff>
      <xdr:row>45</xdr:row>
      <xdr:rowOff>45720</xdr:rowOff>
    </xdr:to>
    <xdr:graphicFrame macro="">
      <xdr:nvGraphicFramePr>
        <xdr:cNvPr id="1755747" name="Grafiek 5">
          <a:extLst>
            <a:ext uri="{FF2B5EF4-FFF2-40B4-BE49-F238E27FC236}">
              <a16:creationId xmlns:a16="http://schemas.microsoft.com/office/drawing/2014/main" id="{00000000-0008-0000-0C00-000063CA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2</xdr:row>
      <xdr:rowOff>15240</xdr:rowOff>
    </xdr:from>
    <xdr:to>
      <xdr:col>10</xdr:col>
      <xdr:colOff>601980</xdr:colOff>
      <xdr:row>24</xdr:row>
      <xdr:rowOff>15240</xdr:rowOff>
    </xdr:to>
    <xdr:graphicFrame macro="">
      <xdr:nvGraphicFramePr>
        <xdr:cNvPr id="6073200" name="Chart 7">
          <a:extLst>
            <a:ext uri="{FF2B5EF4-FFF2-40B4-BE49-F238E27FC236}">
              <a16:creationId xmlns:a16="http://schemas.microsoft.com/office/drawing/2014/main" id="{00000000-0008-0000-0500-000070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83820</xdr:colOff>
      <xdr:row>26</xdr:row>
      <xdr:rowOff>15240</xdr:rowOff>
    </xdr:from>
    <xdr:to>
      <xdr:col>10</xdr:col>
      <xdr:colOff>586740</xdr:colOff>
      <xdr:row>48</xdr:row>
      <xdr:rowOff>22860</xdr:rowOff>
    </xdr:to>
    <xdr:graphicFrame macro="">
      <xdr:nvGraphicFramePr>
        <xdr:cNvPr id="6073201" name="Chart 7">
          <a:extLst>
            <a:ext uri="{FF2B5EF4-FFF2-40B4-BE49-F238E27FC236}">
              <a16:creationId xmlns:a16="http://schemas.microsoft.com/office/drawing/2014/main" id="{00000000-0008-0000-0500-000071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51</xdr:row>
      <xdr:rowOff>15240</xdr:rowOff>
    </xdr:from>
    <xdr:to>
      <xdr:col>10</xdr:col>
      <xdr:colOff>601980</xdr:colOff>
      <xdr:row>73</xdr:row>
      <xdr:rowOff>15240</xdr:rowOff>
    </xdr:to>
    <xdr:graphicFrame macro="">
      <xdr:nvGraphicFramePr>
        <xdr:cNvPr id="6073202" name="Chart 7">
          <a:extLst>
            <a:ext uri="{FF2B5EF4-FFF2-40B4-BE49-F238E27FC236}">
              <a16:creationId xmlns:a16="http://schemas.microsoft.com/office/drawing/2014/main" id="{00000000-0008-0000-0500-000072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106680</xdr:colOff>
      <xdr:row>18</xdr:row>
      <xdr:rowOff>45720</xdr:rowOff>
    </xdr:from>
    <xdr:to>
      <xdr:col>37</xdr:col>
      <xdr:colOff>99060</xdr:colOff>
      <xdr:row>43</xdr:row>
      <xdr:rowOff>45720</xdr:rowOff>
    </xdr:to>
    <xdr:graphicFrame macro="">
      <xdr:nvGraphicFramePr>
        <xdr:cNvPr id="6073203" name="Chart 7">
          <a:extLst>
            <a:ext uri="{FF2B5EF4-FFF2-40B4-BE49-F238E27FC236}">
              <a16:creationId xmlns:a16="http://schemas.microsoft.com/office/drawing/2014/main" id="{00000000-0008-0000-0500-000073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167640</xdr:colOff>
      <xdr:row>18</xdr:row>
      <xdr:rowOff>15240</xdr:rowOff>
    </xdr:from>
    <xdr:to>
      <xdr:col>50</xdr:col>
      <xdr:colOff>167640</xdr:colOff>
      <xdr:row>43</xdr:row>
      <xdr:rowOff>22860</xdr:rowOff>
    </xdr:to>
    <xdr:graphicFrame macro="">
      <xdr:nvGraphicFramePr>
        <xdr:cNvPr id="6073204" name="Chart 7">
          <a:extLst>
            <a:ext uri="{FF2B5EF4-FFF2-40B4-BE49-F238E27FC236}">
              <a16:creationId xmlns:a16="http://schemas.microsoft.com/office/drawing/2014/main" id="{00000000-0008-0000-0500-000074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68580</xdr:colOff>
      <xdr:row>44</xdr:row>
      <xdr:rowOff>30480</xdr:rowOff>
    </xdr:from>
    <xdr:to>
      <xdr:col>47</xdr:col>
      <xdr:colOff>15240</xdr:colOff>
      <xdr:row>69</xdr:row>
      <xdr:rowOff>38100</xdr:rowOff>
    </xdr:to>
    <xdr:graphicFrame macro="">
      <xdr:nvGraphicFramePr>
        <xdr:cNvPr id="6073205" name="Chart 7">
          <a:extLst>
            <a:ext uri="{FF2B5EF4-FFF2-40B4-BE49-F238E27FC236}">
              <a16:creationId xmlns:a16="http://schemas.microsoft.com/office/drawing/2014/main" id="{00000000-0008-0000-0500-000075AB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26"/>
  <sheetViews>
    <sheetView view="pageBreakPreview" zoomScale="130" zoomScaleNormal="100" zoomScaleSheetLayoutView="130" workbookViewId="0">
      <selection activeCell="C11" sqref="C11"/>
    </sheetView>
  </sheetViews>
  <sheetFormatPr defaultRowHeight="13.2" x14ac:dyDescent="0.25"/>
  <cols>
    <col min="2" max="2" width="23" customWidth="1"/>
    <col min="3" max="3" width="16.6640625" customWidth="1"/>
  </cols>
  <sheetData>
    <row r="1" spans="1:18" ht="13.8" x14ac:dyDescent="0.3">
      <c r="A1" s="67" t="s">
        <v>40</v>
      </c>
      <c r="B1" s="58"/>
      <c r="C1" s="58"/>
      <c r="D1" s="58"/>
      <c r="E1" s="58"/>
      <c r="F1" s="58"/>
      <c r="G1" s="58"/>
      <c r="H1" s="9"/>
    </row>
    <row r="2" spans="1:18" ht="13.8" x14ac:dyDescent="0.3">
      <c r="A2" s="68"/>
      <c r="B2" s="69"/>
      <c r="C2" s="69"/>
      <c r="D2" s="69"/>
      <c r="E2" s="69"/>
      <c r="F2" s="69"/>
      <c r="G2" s="69"/>
      <c r="H2" s="9"/>
    </row>
    <row r="3" spans="1:18" ht="15.6" x14ac:dyDescent="0.3">
      <c r="A3" s="70"/>
      <c r="B3" s="70"/>
      <c r="C3" s="70"/>
      <c r="D3" s="70"/>
      <c r="E3" s="57"/>
      <c r="F3" s="57"/>
      <c r="G3" s="57"/>
      <c r="H3" s="57"/>
    </row>
    <row r="4" spans="1:18" ht="15.6" x14ac:dyDescent="0.3">
      <c r="A4" s="70"/>
      <c r="B4" s="71" t="s">
        <v>41</v>
      </c>
      <c r="C4" s="59" t="s">
        <v>46</v>
      </c>
      <c r="D4" s="70"/>
      <c r="E4" s="57"/>
      <c r="F4" s="57"/>
      <c r="G4" s="57"/>
      <c r="H4" s="57"/>
    </row>
    <row r="5" spans="1:18" ht="15.6" x14ac:dyDescent="0.3">
      <c r="A5" s="70"/>
      <c r="B5" s="71"/>
      <c r="C5" s="72"/>
      <c r="D5" s="70"/>
      <c r="E5" s="57"/>
      <c r="F5" s="57"/>
      <c r="G5" s="57"/>
      <c r="H5" s="57"/>
    </row>
    <row r="6" spans="1:18" ht="15.6" x14ac:dyDescent="0.3">
      <c r="A6" s="70"/>
      <c r="B6" s="71" t="s">
        <v>42</v>
      </c>
      <c r="C6" s="59">
        <f>COUNTA('Overview locations'!B3:B12)</f>
        <v>10</v>
      </c>
      <c r="D6" s="70"/>
      <c r="E6" s="57"/>
      <c r="F6" s="57"/>
      <c r="G6" s="57"/>
      <c r="H6" s="57"/>
    </row>
    <row r="7" spans="1:18" ht="15.6" x14ac:dyDescent="0.3">
      <c r="A7" s="70"/>
      <c r="B7" s="71"/>
      <c r="C7" s="72"/>
      <c r="D7" s="70"/>
      <c r="E7" s="57"/>
      <c r="F7" s="57"/>
      <c r="G7" s="57"/>
      <c r="H7" s="57"/>
    </row>
    <row r="8" spans="1:18" ht="15.6" x14ac:dyDescent="0.3">
      <c r="A8" s="70"/>
      <c r="B8" s="71" t="s">
        <v>43</v>
      </c>
      <c r="C8" s="88">
        <f>'Overview locations'!D13</f>
        <v>12962</v>
      </c>
      <c r="D8" s="70"/>
      <c r="E8" s="57"/>
      <c r="F8" s="57"/>
      <c r="G8" s="57"/>
      <c r="H8" s="57"/>
    </row>
    <row r="9" spans="1:18" ht="15.6" x14ac:dyDescent="0.3">
      <c r="A9" s="70"/>
      <c r="B9" s="71"/>
      <c r="C9" s="72"/>
      <c r="D9" s="70"/>
      <c r="E9" s="57"/>
      <c r="F9" s="57"/>
      <c r="G9" s="57"/>
      <c r="H9" s="57"/>
    </row>
    <row r="10" spans="1:18" ht="15.6" x14ac:dyDescent="0.3">
      <c r="A10" s="70"/>
      <c r="B10" s="71" t="s">
        <v>44</v>
      </c>
      <c r="C10" s="59">
        <v>2022</v>
      </c>
      <c r="D10" s="70"/>
      <c r="E10" s="57"/>
      <c r="F10" s="57"/>
      <c r="G10" s="57"/>
      <c r="H10" s="57"/>
      <c r="R10" s="57"/>
    </row>
    <row r="11" spans="1:18" ht="15.6" x14ac:dyDescent="0.3">
      <c r="A11" s="70"/>
      <c r="B11" s="71"/>
      <c r="C11" s="70"/>
      <c r="D11" s="70"/>
      <c r="E11" s="57"/>
      <c r="F11" s="57"/>
      <c r="G11" s="57"/>
      <c r="H11" s="57"/>
    </row>
    <row r="12" spans="1:18" ht="13.8" x14ac:dyDescent="0.3">
      <c r="A12" s="57"/>
      <c r="B12" s="203" t="s">
        <v>45</v>
      </c>
      <c r="C12" s="74">
        <v>44328</v>
      </c>
      <c r="D12" s="57"/>
      <c r="E12" s="57"/>
      <c r="F12" s="57"/>
      <c r="G12" s="57"/>
      <c r="H12" s="57"/>
    </row>
    <row r="13" spans="1:18" x14ac:dyDescent="0.25">
      <c r="A13" s="57"/>
      <c r="B13" s="73"/>
      <c r="C13" s="57"/>
      <c r="D13" s="57"/>
      <c r="E13" s="57"/>
      <c r="F13" s="57"/>
      <c r="G13" s="57"/>
      <c r="H13" s="57"/>
    </row>
    <row r="14" spans="1:18" x14ac:dyDescent="0.25">
      <c r="A14" s="57"/>
      <c r="B14" s="57"/>
      <c r="C14" s="57"/>
      <c r="D14" s="57"/>
      <c r="E14" s="57"/>
      <c r="F14" s="57"/>
      <c r="G14" s="57"/>
      <c r="H14" s="57"/>
    </row>
    <row r="15" spans="1:18" x14ac:dyDescent="0.25">
      <c r="A15" s="57"/>
      <c r="B15" s="57"/>
      <c r="C15" s="57"/>
      <c r="D15" s="57"/>
      <c r="E15" s="57"/>
      <c r="F15" s="57"/>
      <c r="G15" s="57"/>
      <c r="H15" s="57"/>
    </row>
    <row r="16" spans="1:18" x14ac:dyDescent="0.25">
      <c r="A16" s="57"/>
      <c r="B16" s="57"/>
      <c r="C16" s="57"/>
      <c r="D16" s="57"/>
      <c r="E16" s="57"/>
      <c r="F16" s="57"/>
      <c r="G16" s="57"/>
      <c r="H16" s="57"/>
    </row>
    <row r="17" spans="1:8" x14ac:dyDescent="0.25">
      <c r="A17" s="57"/>
      <c r="B17" s="57"/>
      <c r="C17" s="57"/>
      <c r="D17" s="57"/>
      <c r="E17" s="57"/>
      <c r="F17" s="57"/>
      <c r="G17" s="57"/>
      <c r="H17" s="57"/>
    </row>
    <row r="18" spans="1:8" x14ac:dyDescent="0.25">
      <c r="A18" s="57"/>
      <c r="B18" s="57"/>
      <c r="C18" s="57"/>
      <c r="D18" s="57"/>
      <c r="E18" s="57"/>
      <c r="F18" s="57"/>
      <c r="G18" s="57"/>
      <c r="H18" s="57"/>
    </row>
    <row r="19" spans="1:8" x14ac:dyDescent="0.25">
      <c r="A19" s="57"/>
      <c r="B19" s="57"/>
      <c r="C19" s="57"/>
      <c r="D19" s="57"/>
      <c r="E19" s="57"/>
      <c r="F19" s="57"/>
      <c r="G19" s="57"/>
      <c r="H19" s="57"/>
    </row>
    <row r="20" spans="1:8" x14ac:dyDescent="0.25">
      <c r="A20" s="57"/>
      <c r="B20" s="57"/>
      <c r="C20" s="57"/>
      <c r="D20" s="57"/>
      <c r="E20" s="57"/>
      <c r="F20" s="57"/>
      <c r="G20" s="57"/>
      <c r="H20" s="57"/>
    </row>
    <row r="21" spans="1:8" x14ac:dyDescent="0.25">
      <c r="A21" s="57"/>
      <c r="B21" s="57"/>
      <c r="C21" s="57"/>
      <c r="D21" s="57"/>
      <c r="E21" s="57"/>
      <c r="F21" s="57"/>
      <c r="G21" s="57"/>
      <c r="H21" s="57"/>
    </row>
    <row r="22" spans="1:8" x14ac:dyDescent="0.25">
      <c r="A22" s="57"/>
      <c r="B22" s="57"/>
      <c r="C22" s="57"/>
      <c r="D22" s="57"/>
      <c r="E22" s="57"/>
      <c r="F22" s="57"/>
      <c r="G22" s="57"/>
      <c r="H22" s="57"/>
    </row>
    <row r="23" spans="1:8" x14ac:dyDescent="0.25">
      <c r="A23" s="57"/>
      <c r="B23" s="57"/>
      <c r="C23" s="57"/>
      <c r="D23" s="57"/>
      <c r="E23" s="57"/>
      <c r="F23" s="57"/>
      <c r="G23" s="57"/>
      <c r="H23" s="57"/>
    </row>
    <row r="24" spans="1:8" x14ac:dyDescent="0.25">
      <c r="A24" s="57"/>
      <c r="B24" s="57"/>
      <c r="C24" s="57"/>
      <c r="D24" s="57"/>
      <c r="E24" s="57"/>
      <c r="F24" s="57"/>
      <c r="G24" s="57"/>
      <c r="H24" s="57"/>
    </row>
    <row r="25" spans="1:8" x14ac:dyDescent="0.25">
      <c r="A25" s="57"/>
      <c r="B25" s="57"/>
      <c r="C25" s="57"/>
      <c r="D25" s="57"/>
      <c r="E25" s="57"/>
      <c r="F25" s="57"/>
      <c r="G25" s="57"/>
      <c r="H25" s="57"/>
    </row>
    <row r="26" spans="1:8" x14ac:dyDescent="0.25">
      <c r="A26" s="57"/>
      <c r="B26" s="57"/>
      <c r="C26" s="57"/>
      <c r="D26" s="57"/>
      <c r="E26" s="57"/>
      <c r="F26" s="57"/>
      <c r="G26" s="57"/>
      <c r="H26" s="57"/>
    </row>
  </sheetData>
  <phoneticPr fontId="2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40"/>
  <sheetViews>
    <sheetView showGridLines="0" tabSelected="1" workbookViewId="0">
      <selection activeCell="J16" sqref="J16"/>
    </sheetView>
  </sheetViews>
  <sheetFormatPr defaultRowHeight="13.2" x14ac:dyDescent="0.25"/>
  <cols>
    <col min="1" max="1" width="8.88671875" style="123"/>
    <col min="2" max="2" width="8.109375" style="123" bestFit="1" customWidth="1"/>
    <col min="3" max="3" width="30.6640625" style="123" customWidth="1"/>
    <col min="4" max="4" width="9.77734375" style="123" customWidth="1"/>
    <col min="5" max="5" width="9" style="123" customWidth="1"/>
    <col min="6" max="6" width="11.21875" style="123" customWidth="1"/>
    <col min="7" max="7" width="11.6640625" style="123" customWidth="1"/>
    <col min="8" max="8" width="11.88671875" style="123" customWidth="1"/>
    <col min="9" max="9" width="13.5546875" style="123" customWidth="1"/>
    <col min="10" max="10" width="18.21875" style="123" customWidth="1"/>
    <col min="11" max="11" width="10.5546875" style="123" bestFit="1" customWidth="1"/>
    <col min="12" max="12" width="9.109375" style="123" customWidth="1"/>
    <col min="13" max="13" width="11" style="123" customWidth="1"/>
    <col min="14" max="14" width="12.88671875" style="123" bestFit="1" customWidth="1"/>
    <col min="15" max="15" width="12.109375" style="123" customWidth="1"/>
    <col min="16" max="16" width="18" style="123" customWidth="1"/>
    <col min="17" max="17" width="11.5546875" style="123" customWidth="1"/>
    <col min="18" max="18" width="11.33203125" style="123" customWidth="1"/>
    <col min="19" max="19" width="10.109375" style="123" bestFit="1" customWidth="1"/>
    <col min="20" max="20" width="13.6640625" style="123" bestFit="1" customWidth="1"/>
    <col min="21" max="21" width="33.21875" style="126" customWidth="1"/>
    <col min="22" max="23" width="14.88671875" style="123" customWidth="1"/>
    <col min="24" max="24" width="15.44140625" style="123" customWidth="1"/>
    <col min="25" max="25" width="14.88671875" style="123" hidden="1" customWidth="1"/>
    <col min="26" max="26" width="14.33203125" style="123" bestFit="1" customWidth="1"/>
    <col min="27" max="16384" width="8.88671875" style="123"/>
  </cols>
  <sheetData>
    <row r="1" spans="2:21" x14ac:dyDescent="0.25">
      <c r="L1"/>
      <c r="M1"/>
      <c r="N1"/>
      <c r="O1"/>
      <c r="P1"/>
      <c r="Q1"/>
      <c r="R1"/>
    </row>
    <row r="2" spans="2:21" ht="39.6" x14ac:dyDescent="0.25">
      <c r="B2" s="308" t="s">
        <v>35</v>
      </c>
      <c r="C2" s="309" t="s">
        <v>70</v>
      </c>
      <c r="D2" s="309" t="str">
        <f>"Pupils "&amp;'General information'!C10</f>
        <v>Pupils 2022</v>
      </c>
      <c r="E2" s="309" t="str">
        <f>"Pupils "&amp;'Overview 10yr'!P4</f>
        <v>Pupils 2031</v>
      </c>
      <c r="F2" s="309" t="str">
        <f>"Prognosis "&amp;'General information'!C10&amp;"-"&amp;'Overview 10yr'!P4</f>
        <v>Prognosis 2022-2031</v>
      </c>
      <c r="G2" s="309" t="s">
        <v>127</v>
      </c>
      <c r="H2" s="309" t="s">
        <v>128</v>
      </c>
      <c r="I2" s="310" t="s">
        <v>129</v>
      </c>
      <c r="L2"/>
      <c r="M2"/>
      <c r="N2"/>
      <c r="O2"/>
      <c r="P2"/>
      <c r="Q2"/>
      <c r="R2"/>
      <c r="U2" s="123"/>
    </row>
    <row r="3" spans="2:21" x14ac:dyDescent="0.25">
      <c r="B3" s="305" t="str">
        <f>'Overview locations'!B3</f>
        <v>13GV</v>
      </c>
      <c r="C3" s="305" t="str">
        <f>'Overview locations'!C3</f>
        <v>Annie MG Schmidtschool</v>
      </c>
      <c r="D3" s="306">
        <v>640</v>
      </c>
      <c r="E3" s="306">
        <v>600</v>
      </c>
      <c r="F3" s="312">
        <f t="shared" ref="F3:F12" si="0">(E3-D3)/D3</f>
        <v>-6.25E-2</v>
      </c>
      <c r="G3" s="328">
        <f>'Overview locations'!D3</f>
        <v>1334</v>
      </c>
      <c r="H3" s="329">
        <f>'MI compensation'!L3</f>
        <v>1200</v>
      </c>
      <c r="I3" s="311">
        <f t="shared" ref="I3:I12" si="1">(H3-G3)/G3</f>
        <v>-0.10044977511244378</v>
      </c>
      <c r="L3"/>
      <c r="M3"/>
      <c r="N3"/>
      <c r="O3"/>
      <c r="P3"/>
      <c r="Q3"/>
      <c r="R3"/>
      <c r="U3" s="123"/>
    </row>
    <row r="4" spans="2:21" x14ac:dyDescent="0.25">
      <c r="B4" s="174" t="str">
        <f>'Overview locations'!B4</f>
        <v>24TK</v>
      </c>
      <c r="C4" s="174" t="str">
        <f>'Overview locations'!C4</f>
        <v>De Toermalijn</v>
      </c>
      <c r="D4" s="175">
        <v>840</v>
      </c>
      <c r="E4" s="175">
        <v>724</v>
      </c>
      <c r="F4" s="312">
        <f t="shared" si="0"/>
        <v>-0.1380952380952381</v>
      </c>
      <c r="G4" s="330">
        <f>'Overview locations'!D4</f>
        <v>2010</v>
      </c>
      <c r="H4" s="331">
        <f>'MI compensation'!L4</f>
        <v>1800</v>
      </c>
      <c r="I4" s="311">
        <f t="shared" si="1"/>
        <v>-0.1044776119402985</v>
      </c>
      <c r="L4"/>
      <c r="M4"/>
      <c r="N4"/>
      <c r="O4"/>
      <c r="P4"/>
      <c r="Q4"/>
      <c r="R4"/>
      <c r="U4" s="123"/>
    </row>
    <row r="5" spans="2:21" ht="14.4" customHeight="1" x14ac:dyDescent="0.25">
      <c r="B5" s="174" t="str">
        <f>'Overview locations'!B5</f>
        <v>37BL</v>
      </c>
      <c r="C5" s="174" t="str">
        <f>'Overview locations'!C5</f>
        <v>De Regenboog</v>
      </c>
      <c r="D5" s="175">
        <v>418</v>
      </c>
      <c r="E5" s="175">
        <v>308</v>
      </c>
      <c r="F5" s="312">
        <f t="shared" si="0"/>
        <v>-0.26315789473684209</v>
      </c>
      <c r="G5" s="330">
        <f>'Overview locations'!D5</f>
        <v>1056</v>
      </c>
      <c r="H5" s="331">
        <f>'MI compensation'!L5</f>
        <v>640</v>
      </c>
      <c r="I5" s="311">
        <f t="shared" si="1"/>
        <v>-0.39393939393939392</v>
      </c>
      <c r="L5"/>
      <c r="M5"/>
      <c r="N5"/>
      <c r="O5"/>
      <c r="P5"/>
      <c r="Q5"/>
      <c r="R5"/>
      <c r="U5" s="123"/>
    </row>
    <row r="6" spans="2:21" ht="13.8" customHeight="1" x14ac:dyDescent="0.25">
      <c r="B6" s="174" t="str">
        <f>'Overview locations'!B6</f>
        <v>43TT</v>
      </c>
      <c r="C6" s="174" t="str">
        <f>'Overview locations'!C6</f>
        <v>Het Kompas</v>
      </c>
      <c r="D6" s="175">
        <v>666</v>
      </c>
      <c r="E6" s="175">
        <v>634</v>
      </c>
      <c r="F6" s="312">
        <f t="shared" si="0"/>
        <v>-4.8048048048048048E-2</v>
      </c>
      <c r="G6" s="330">
        <f>'Overview locations'!D6</f>
        <v>1488</v>
      </c>
      <c r="H6" s="331">
        <f>'MI compensation'!L6</f>
        <v>1440</v>
      </c>
      <c r="I6" s="311">
        <f t="shared" si="1"/>
        <v>-3.2258064516129031E-2</v>
      </c>
      <c r="L6"/>
      <c r="M6"/>
      <c r="N6"/>
      <c r="O6"/>
      <c r="P6"/>
      <c r="Q6"/>
      <c r="R6"/>
      <c r="U6" s="123"/>
    </row>
    <row r="7" spans="2:21" ht="14.4" customHeight="1" x14ac:dyDescent="0.25">
      <c r="B7" s="174" t="str">
        <f>'Overview locations'!B7</f>
        <v>31RV</v>
      </c>
      <c r="C7" s="174" t="str">
        <f>'Overview locations'!C7</f>
        <v>Het Palet</v>
      </c>
      <c r="D7" s="175">
        <v>438</v>
      </c>
      <c r="E7" s="175">
        <v>387</v>
      </c>
      <c r="F7" s="312">
        <f t="shared" si="0"/>
        <v>-0.11643835616438356</v>
      </c>
      <c r="G7" s="330">
        <f>'Overview locations'!D7</f>
        <v>987</v>
      </c>
      <c r="H7" s="331">
        <f>'MI compensation'!L7</f>
        <v>840</v>
      </c>
      <c r="I7" s="307">
        <f t="shared" si="1"/>
        <v>-0.14893617021276595</v>
      </c>
      <c r="L7"/>
      <c r="M7"/>
      <c r="N7"/>
      <c r="O7"/>
      <c r="P7"/>
      <c r="Q7"/>
      <c r="R7"/>
      <c r="U7" s="123"/>
    </row>
    <row r="8" spans="2:21" ht="14.4" customHeight="1" x14ac:dyDescent="0.25">
      <c r="B8" s="174" t="str">
        <f>'Overview locations'!B8</f>
        <v>22AA</v>
      </c>
      <c r="C8" s="174" t="str">
        <f>'Overview locations'!C8</f>
        <v>De Wegwijzer</v>
      </c>
      <c r="D8" s="175">
        <v>219</v>
      </c>
      <c r="E8" s="175">
        <v>212</v>
      </c>
      <c r="F8" s="312">
        <f t="shared" si="0"/>
        <v>-3.1963470319634701E-2</v>
      </c>
      <c r="G8" s="330">
        <f>'Overview locations'!D8</f>
        <v>456</v>
      </c>
      <c r="H8" s="331">
        <f>'MI compensation'!L8</f>
        <v>440</v>
      </c>
      <c r="I8" s="311">
        <f t="shared" si="1"/>
        <v>-3.5087719298245612E-2</v>
      </c>
      <c r="L8"/>
      <c r="M8"/>
      <c r="N8"/>
      <c r="O8"/>
      <c r="P8"/>
      <c r="Q8"/>
      <c r="R8"/>
      <c r="U8" s="123"/>
    </row>
    <row r="9" spans="2:21" ht="14.4" customHeight="1" x14ac:dyDescent="0.25">
      <c r="B9" s="174" t="str">
        <f>'Overview locations'!B9</f>
        <v>35AB</v>
      </c>
      <c r="C9" s="174" t="str">
        <f>'Overview locations'!C9</f>
        <v>Julianaschool</v>
      </c>
      <c r="D9" s="175">
        <v>783</v>
      </c>
      <c r="E9" s="175">
        <v>505</v>
      </c>
      <c r="F9" s="312">
        <f t="shared" si="0"/>
        <v>-0.3550446998722861</v>
      </c>
      <c r="G9" s="330">
        <f>'Overview locations'!D9</f>
        <v>1988</v>
      </c>
      <c r="H9" s="331">
        <f>'MI compensation'!L9</f>
        <v>1040</v>
      </c>
      <c r="I9" s="311">
        <f t="shared" si="1"/>
        <v>-0.47686116700201209</v>
      </c>
      <c r="L9"/>
      <c r="M9"/>
      <c r="N9"/>
      <c r="O9"/>
      <c r="P9"/>
      <c r="Q9"/>
      <c r="R9"/>
      <c r="U9" s="123"/>
    </row>
    <row r="10" spans="2:21" ht="13.2" customHeight="1" x14ac:dyDescent="0.25">
      <c r="B10" s="174" t="str">
        <f>'Overview locations'!B10</f>
        <v>56TB</v>
      </c>
      <c r="C10" s="174" t="str">
        <f>'Overview locations'!C10</f>
        <v>De Hoeksteen</v>
      </c>
      <c r="D10" s="175">
        <v>638</v>
      </c>
      <c r="E10" s="175">
        <v>654</v>
      </c>
      <c r="F10" s="312">
        <f t="shared" si="0"/>
        <v>2.5078369905956112E-2</v>
      </c>
      <c r="G10" s="330">
        <f>'Overview locations'!D10</f>
        <v>1321</v>
      </c>
      <c r="H10" s="331">
        <f>'MI compensation'!L10</f>
        <v>1400</v>
      </c>
      <c r="I10" s="311">
        <f t="shared" si="1"/>
        <v>5.9803179409538228E-2</v>
      </c>
      <c r="L10"/>
      <c r="M10"/>
      <c r="N10"/>
      <c r="O10"/>
      <c r="P10"/>
      <c r="Q10"/>
      <c r="R10"/>
      <c r="U10" s="123"/>
    </row>
    <row r="11" spans="2:21" x14ac:dyDescent="0.25">
      <c r="B11" s="174" t="str">
        <f>'Overview locations'!B11</f>
        <v>41CL</v>
      </c>
      <c r="C11" s="174" t="str">
        <f>'Overview locations'!C11</f>
        <v>St. Jozefschool</v>
      </c>
      <c r="D11" s="175">
        <v>398</v>
      </c>
      <c r="E11" s="175">
        <v>381</v>
      </c>
      <c r="F11" s="312">
        <f t="shared" si="0"/>
        <v>-4.2713567839195977E-2</v>
      </c>
      <c r="G11" s="330">
        <f>'Overview locations'!D11</f>
        <v>866</v>
      </c>
      <c r="H11" s="331">
        <f>'MI compensation'!L11</f>
        <v>840</v>
      </c>
      <c r="I11" s="311">
        <f t="shared" si="1"/>
        <v>-3.0023094688221709E-2</v>
      </c>
      <c r="L11"/>
      <c r="M11"/>
      <c r="N11"/>
      <c r="O11"/>
      <c r="P11"/>
      <c r="Q11"/>
      <c r="R11"/>
      <c r="U11" s="123"/>
    </row>
    <row r="12" spans="2:21" x14ac:dyDescent="0.25">
      <c r="B12" s="174" t="str">
        <f>'Overview locations'!B12</f>
        <v>20XY</v>
      </c>
      <c r="C12" s="174" t="str">
        <f>'Overview locations'!C12</f>
        <v>De Bron</v>
      </c>
      <c r="D12" s="175">
        <v>671</v>
      </c>
      <c r="E12" s="175">
        <v>593</v>
      </c>
      <c r="F12" s="312">
        <f t="shared" si="0"/>
        <v>-0.11624441132637854</v>
      </c>
      <c r="G12" s="330">
        <f>'Overview locations'!D12</f>
        <v>1456</v>
      </c>
      <c r="H12" s="331">
        <f>'MI compensation'!L12</f>
        <v>1240</v>
      </c>
      <c r="I12" s="311">
        <f t="shared" si="1"/>
        <v>-0.14835164835164835</v>
      </c>
      <c r="L12"/>
      <c r="M12"/>
      <c r="N12"/>
      <c r="O12"/>
      <c r="P12"/>
      <c r="Q12"/>
      <c r="R12"/>
      <c r="U12" s="123"/>
    </row>
    <row r="13" spans="2:21" x14ac:dyDescent="0.25">
      <c r="B13" s="313"/>
      <c r="C13" s="313" t="s">
        <v>95</v>
      </c>
      <c r="D13" s="327">
        <f>SUM(D3:D12)</f>
        <v>5711</v>
      </c>
      <c r="E13" s="327">
        <f>SUM(E3:E12)</f>
        <v>4998</v>
      </c>
      <c r="F13" s="314">
        <f>AVERAGE(F3:F12)</f>
        <v>-0.1149127316496051</v>
      </c>
      <c r="G13" s="327">
        <f>SUM(G3:G11)</f>
        <v>11506</v>
      </c>
      <c r="H13" s="332">
        <f>SUM(H3:H11)</f>
        <v>9640</v>
      </c>
      <c r="I13" s="315">
        <f>AVERAGE(I3:I12)</f>
        <v>-0.14105814656516208</v>
      </c>
      <c r="U13" s="123"/>
    </row>
    <row r="14" spans="2:21" x14ac:dyDescent="0.25">
      <c r="I14" s="127"/>
      <c r="J14" s="127"/>
      <c r="K14" s="127"/>
    </row>
    <row r="15" spans="2:21" x14ac:dyDescent="0.25">
      <c r="B15" s="170"/>
      <c r="C15" s="170"/>
      <c r="D15" s="170"/>
    </row>
    <row r="16" spans="2:21" ht="39.6" x14ac:dyDescent="0.25">
      <c r="B16" s="308" t="s">
        <v>35</v>
      </c>
      <c r="C16" s="309" t="s">
        <v>70</v>
      </c>
      <c r="D16" s="171" t="s">
        <v>68</v>
      </c>
      <c r="E16" s="171" t="s">
        <v>130</v>
      </c>
      <c r="F16" s="171" t="s">
        <v>131</v>
      </c>
      <c r="G16" s="171" t="str">
        <f>"Maintenance costs "&amp;'General information'!C10&amp;"-"&amp;'Overview 10yr'!P4</f>
        <v>Maintenance costs 2022-2031</v>
      </c>
      <c r="H16" s="172" t="s">
        <v>132</v>
      </c>
      <c r="M16" s="138"/>
    </row>
    <row r="17" spans="2:15" x14ac:dyDescent="0.25">
      <c r="B17" s="161" t="str">
        <f t="shared" ref="B17:C26" si="2">B3</f>
        <v>13GV</v>
      </c>
      <c r="C17" s="161" t="str">
        <f t="shared" si="2"/>
        <v>Annie MG Schmidtschool</v>
      </c>
      <c r="D17" s="124">
        <f>'Overview locations'!E3</f>
        <v>1956</v>
      </c>
      <c r="E17" s="162">
        <f t="shared" ref="E17:E25" si="3">D17+40</f>
        <v>1996</v>
      </c>
      <c r="F17" s="163" t="s">
        <v>98</v>
      </c>
      <c r="G17" s="166">
        <f>'40 year F10+30'!AS4</f>
        <v>790191</v>
      </c>
      <c r="H17" s="167">
        <f t="shared" ref="H17:H26" si="4">G17/G3/10</f>
        <v>59.234707646176915</v>
      </c>
    </row>
    <row r="18" spans="2:15" x14ac:dyDescent="0.25">
      <c r="B18" s="161" t="str">
        <f t="shared" si="2"/>
        <v>24TK</v>
      </c>
      <c r="C18" s="161" t="str">
        <f t="shared" si="2"/>
        <v>De Toermalijn</v>
      </c>
      <c r="D18" s="124">
        <f>'Overview locations'!E4</f>
        <v>1977</v>
      </c>
      <c r="E18" s="162">
        <f t="shared" si="3"/>
        <v>2017</v>
      </c>
      <c r="F18" s="163" t="s">
        <v>99</v>
      </c>
      <c r="G18" s="166">
        <f>'40 year F10+30'!AS5</f>
        <v>383472</v>
      </c>
      <c r="H18" s="168">
        <f t="shared" si="4"/>
        <v>19.078208955223879</v>
      </c>
      <c r="L18" s="170"/>
      <c r="M18" s="170"/>
      <c r="N18" s="170"/>
    </row>
    <row r="19" spans="2:15" x14ac:dyDescent="0.25">
      <c r="B19" s="161" t="str">
        <f t="shared" si="2"/>
        <v>37BL</v>
      </c>
      <c r="C19" s="161" t="str">
        <f t="shared" si="2"/>
        <v>De Regenboog</v>
      </c>
      <c r="D19" s="124">
        <v>1932</v>
      </c>
      <c r="E19" s="162">
        <f t="shared" si="3"/>
        <v>1972</v>
      </c>
      <c r="F19" s="164" t="s">
        <v>100</v>
      </c>
      <c r="G19" s="166">
        <f>'40 year F10+30'!AS6</f>
        <v>827359</v>
      </c>
      <c r="H19" s="169">
        <f t="shared" si="4"/>
        <v>78.348390151515147</v>
      </c>
      <c r="K19" s="170"/>
      <c r="L19" s="170"/>
      <c r="M19" s="170"/>
      <c r="N19" s="170"/>
      <c r="O19" s="170"/>
    </row>
    <row r="20" spans="2:15" x14ac:dyDescent="0.25">
      <c r="B20" s="161" t="str">
        <f t="shared" si="2"/>
        <v>43TT</v>
      </c>
      <c r="C20" s="161" t="str">
        <f t="shared" si="2"/>
        <v>Het Kompas</v>
      </c>
      <c r="D20" s="124">
        <f>'Overview locations'!E6</f>
        <v>2015</v>
      </c>
      <c r="E20" s="162">
        <f t="shared" si="3"/>
        <v>2055</v>
      </c>
      <c r="F20" s="163" t="s">
        <v>99</v>
      </c>
      <c r="G20" s="166">
        <f>'40 year F10+30'!AS7</f>
        <v>882187</v>
      </c>
      <c r="H20" s="169">
        <f t="shared" si="4"/>
        <v>59.286760752688167</v>
      </c>
      <c r="K20" s="170"/>
      <c r="L20" s="170"/>
      <c r="M20" s="170"/>
      <c r="N20" s="170"/>
      <c r="O20" s="170"/>
    </row>
    <row r="21" spans="2:15" x14ac:dyDescent="0.25">
      <c r="B21" s="161" t="str">
        <f t="shared" si="2"/>
        <v>31RV</v>
      </c>
      <c r="C21" s="161" t="str">
        <f t="shared" si="2"/>
        <v>Het Palet</v>
      </c>
      <c r="D21" s="124">
        <f>'Overview locations'!E7</f>
        <v>1966</v>
      </c>
      <c r="E21" s="162">
        <f>D21+40</f>
        <v>2006</v>
      </c>
      <c r="F21" s="165">
        <v>3</v>
      </c>
      <c r="G21" s="166">
        <f>'40 year F10+30'!AS8</f>
        <v>357390</v>
      </c>
      <c r="H21" s="169">
        <f t="shared" si="4"/>
        <v>36.209726443768993</v>
      </c>
      <c r="K21" s="170"/>
      <c r="L21" s="170"/>
      <c r="M21" s="170"/>
      <c r="N21" s="170"/>
      <c r="O21" s="170"/>
    </row>
    <row r="22" spans="2:15" x14ac:dyDescent="0.25">
      <c r="B22" s="161" t="str">
        <f t="shared" si="2"/>
        <v>22AA</v>
      </c>
      <c r="C22" s="161" t="str">
        <f t="shared" si="2"/>
        <v>De Wegwijzer</v>
      </c>
      <c r="D22" s="124">
        <v>2012</v>
      </c>
      <c r="E22" s="162">
        <f t="shared" si="3"/>
        <v>2052</v>
      </c>
      <c r="F22" s="165">
        <v>2</v>
      </c>
      <c r="G22" s="166">
        <f>'40 year F10+30'!AS9</f>
        <v>621695</v>
      </c>
      <c r="H22" s="220">
        <f t="shared" si="4"/>
        <v>136.33662280701753</v>
      </c>
      <c r="K22" s="170"/>
      <c r="L22" s="170"/>
      <c r="M22" s="170"/>
      <c r="N22" s="170"/>
      <c r="O22" s="170"/>
    </row>
    <row r="23" spans="2:15" x14ac:dyDescent="0.25">
      <c r="B23" s="161" t="str">
        <f t="shared" si="2"/>
        <v>35AB</v>
      </c>
      <c r="C23" s="161" t="str">
        <f t="shared" si="2"/>
        <v>Julianaschool</v>
      </c>
      <c r="D23" s="124">
        <v>1999</v>
      </c>
      <c r="E23" s="162">
        <f t="shared" si="3"/>
        <v>2039</v>
      </c>
      <c r="F23" s="165">
        <v>2</v>
      </c>
      <c r="G23" s="166">
        <f>'40 year F10+30'!AS10</f>
        <v>399226</v>
      </c>
      <c r="H23" s="169">
        <f t="shared" si="4"/>
        <v>20.081790744466801</v>
      </c>
      <c r="K23" s="170"/>
      <c r="L23" s="170"/>
      <c r="M23" s="170"/>
      <c r="N23" s="170"/>
      <c r="O23" s="170"/>
    </row>
    <row r="24" spans="2:15" x14ac:dyDescent="0.25">
      <c r="B24" s="161" t="str">
        <f t="shared" si="2"/>
        <v>56TB</v>
      </c>
      <c r="C24" s="161" t="str">
        <f t="shared" si="2"/>
        <v>De Hoeksteen</v>
      </c>
      <c r="D24" s="124">
        <f>'Overview locations'!E10</f>
        <v>2002</v>
      </c>
      <c r="E24" s="162">
        <f t="shared" si="3"/>
        <v>2042</v>
      </c>
      <c r="F24" s="165">
        <v>2</v>
      </c>
      <c r="G24" s="166">
        <f>'40 year F10+30'!AS11</f>
        <v>702382</v>
      </c>
      <c r="H24" s="167">
        <f t="shared" si="4"/>
        <v>53.17047691143074</v>
      </c>
      <c r="K24" s="170"/>
      <c r="L24" s="170"/>
      <c r="M24" s="170"/>
      <c r="N24" s="170"/>
      <c r="O24" s="170"/>
    </row>
    <row r="25" spans="2:15" x14ac:dyDescent="0.25">
      <c r="B25" s="161" t="str">
        <f t="shared" si="2"/>
        <v>41CL</v>
      </c>
      <c r="C25" s="161" t="str">
        <f t="shared" si="2"/>
        <v>St. Jozefschool</v>
      </c>
      <c r="D25" s="124">
        <f>'Overview locations'!E11</f>
        <v>2018</v>
      </c>
      <c r="E25" s="162">
        <f t="shared" si="3"/>
        <v>2058</v>
      </c>
      <c r="F25" s="163" t="s">
        <v>98</v>
      </c>
      <c r="G25" s="166">
        <f>'40 year F10+30'!AS12</f>
        <v>988860</v>
      </c>
      <c r="H25" s="168">
        <f t="shared" si="4"/>
        <v>114.18706697459584</v>
      </c>
      <c r="K25" s="170"/>
      <c r="L25" s="170"/>
      <c r="M25" s="170"/>
      <c r="N25" s="170"/>
      <c r="O25" s="170"/>
    </row>
    <row r="26" spans="2:15" x14ac:dyDescent="0.25">
      <c r="B26" s="161" t="str">
        <f t="shared" si="2"/>
        <v>20XY</v>
      </c>
      <c r="C26" s="161" t="str">
        <f t="shared" si="2"/>
        <v>De Bron</v>
      </c>
      <c r="D26" s="124">
        <f>'Overview locations'!E12</f>
        <v>1986</v>
      </c>
      <c r="E26" s="162">
        <f>D26+40</f>
        <v>2026</v>
      </c>
      <c r="F26" s="163" t="s">
        <v>99</v>
      </c>
      <c r="G26" s="166">
        <f>'40 year F10+30'!AS13</f>
        <v>370266</v>
      </c>
      <c r="H26" s="168">
        <f t="shared" si="4"/>
        <v>25.43035714285714</v>
      </c>
      <c r="K26" s="170"/>
      <c r="L26" s="170"/>
      <c r="M26" s="170"/>
      <c r="N26" s="170"/>
      <c r="O26" s="170"/>
    </row>
    <row r="27" spans="2:15" ht="15.6" customHeight="1" x14ac:dyDescent="0.25">
      <c r="B27" s="316"/>
      <c r="C27" s="316" t="s">
        <v>95</v>
      </c>
      <c r="D27" s="319">
        <f>AVERAGE(D17:D26)</f>
        <v>1986.3</v>
      </c>
      <c r="E27" s="319">
        <f>AVERAGE(E17:E26)</f>
        <v>2026.3</v>
      </c>
      <c r="F27" s="317"/>
      <c r="G27" s="318">
        <f>SUM(G17:G26)</f>
        <v>6323028</v>
      </c>
      <c r="H27" s="318">
        <f>AVERAGE(H17:H26)</f>
        <v>60.136410852974123</v>
      </c>
      <c r="K27" s="170"/>
      <c r="L27" s="170"/>
      <c r="M27" s="170"/>
      <c r="N27" s="170"/>
      <c r="O27" s="170"/>
    </row>
    <row r="28" spans="2:15" x14ac:dyDescent="0.25"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</row>
    <row r="29" spans="2:15" x14ac:dyDescent="0.25"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2:15" x14ac:dyDescent="0.25"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</row>
    <row r="31" spans="2:15" x14ac:dyDescent="0.25">
      <c r="B31" s="170"/>
      <c r="C31" s="170"/>
      <c r="D31" s="170"/>
      <c r="E31" s="170"/>
      <c r="F31" s="170"/>
      <c r="G31" s="170"/>
      <c r="H31"/>
      <c r="I31"/>
      <c r="J31"/>
      <c r="K31"/>
      <c r="L31"/>
      <c r="M31"/>
      <c r="N31"/>
      <c r="O31"/>
    </row>
    <row r="32" spans="2:15" x14ac:dyDescent="0.25">
      <c r="B32" s="320"/>
      <c r="C32" s="320"/>
      <c r="D32" s="321" t="s">
        <v>133</v>
      </c>
      <c r="E32" s="322"/>
      <c r="G32"/>
      <c r="H32"/>
      <c r="I32"/>
      <c r="J32"/>
      <c r="K32"/>
      <c r="L32"/>
      <c r="M32"/>
      <c r="N32"/>
      <c r="O32"/>
    </row>
    <row r="33" spans="2:15" x14ac:dyDescent="0.25">
      <c r="B33" s="326"/>
      <c r="C33" s="323" t="s">
        <v>134</v>
      </c>
      <c r="D33" s="324" t="str">
        <f>IF(E33&lt;-0.1,"Very bad",IF(AND(E33&lt;-0.045,E33&gt;-0.105),"Bad",IF(AND(E33&lt;0.045,E33&gt;-0.045),"Moderate",IF(AND(E33&gt;0.045,E33&lt;0.105),"Good",IF(E33&gt;0.1,"Very good","-")))))</f>
        <v>Very bad</v>
      </c>
      <c r="E33" s="324">
        <f>F13</f>
        <v>-0.1149127316496051</v>
      </c>
      <c r="G33"/>
      <c r="H33"/>
      <c r="I33"/>
      <c r="J33"/>
      <c r="K33"/>
      <c r="L33"/>
      <c r="M33"/>
      <c r="N33"/>
      <c r="O33"/>
    </row>
    <row r="34" spans="2:15" x14ac:dyDescent="0.25">
      <c r="B34" s="326"/>
      <c r="C34" s="323" t="s">
        <v>135</v>
      </c>
      <c r="D34" s="324" t="str">
        <f>IF(E34&gt;0.245,"Very bad",IF(AND(E34&gt;0.145,E34&lt;0.245),"Bad",IF(AND(E34&gt;0.095,E34&lt;0.145),"Moderate",IF(AND(E34&gt;0.045,E34&lt;0.095),"Good",IF(E34&lt;0.045,"Very good","-")))))</f>
        <v>Moderate</v>
      </c>
      <c r="E34" s="324">
        <f>-I13</f>
        <v>0.14105814656516208</v>
      </c>
      <c r="G34"/>
      <c r="H34"/>
      <c r="I34"/>
      <c r="J34"/>
      <c r="K34"/>
      <c r="L34"/>
      <c r="M34"/>
      <c r="N34"/>
      <c r="O34"/>
    </row>
    <row r="35" spans="2:15" x14ac:dyDescent="0.25">
      <c r="B35" s="326"/>
      <c r="C35" s="323" t="s">
        <v>136</v>
      </c>
      <c r="D35" s="324" t="str">
        <f>IF(E35&gt;45.5,"Very bad",IF(AND(E35&lt;45.5,E35&gt;34.5),"Bad",IF(AND(E35&lt;34.5,E35&gt;29.5),"Moderate",IF(AND(E35&gt;18.5,E35&lt;29.5),"Good",IF(E35&lt;19,"Very good","-")))))</f>
        <v>Very bad</v>
      </c>
      <c r="E35" s="325">
        <f>H27</f>
        <v>60.136410852974123</v>
      </c>
      <c r="G35"/>
      <c r="H35"/>
      <c r="I35"/>
      <c r="J35"/>
      <c r="K35"/>
      <c r="L35"/>
      <c r="M35"/>
      <c r="N35"/>
      <c r="O35"/>
    </row>
    <row r="36" spans="2:15" x14ac:dyDescent="0.25"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</row>
    <row r="37" spans="2:15" x14ac:dyDescent="0.25"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</row>
    <row r="38" spans="2:15" x14ac:dyDescent="0.25"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2:15" x14ac:dyDescent="0.25"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</row>
    <row r="40" spans="2:15" x14ac:dyDescent="0.25">
      <c r="B40" s="170"/>
      <c r="C40" s="170"/>
      <c r="D40" s="170"/>
      <c r="E40" s="170"/>
      <c r="F40" s="170"/>
      <c r="G40" s="170"/>
      <c r="H40" s="170"/>
      <c r="I40" s="170"/>
      <c r="J40" s="170"/>
      <c r="K40" s="170"/>
    </row>
  </sheetData>
  <conditionalFormatting sqref="I3:I1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:H2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3:D35">
    <cfRule type="beginsWith" dxfId="4" priority="1" operator="beginsWith" text="Very good">
      <formula>LEFT(D33,LEN("Very good"))="Very good"</formula>
    </cfRule>
    <cfRule type="beginsWith" dxfId="3" priority="2" operator="beginsWith" text="Good">
      <formula>LEFT(D33,LEN("Good"))="Good"</formula>
    </cfRule>
    <cfRule type="beginsWith" dxfId="2" priority="3" operator="beginsWith" text="Moderate">
      <formula>LEFT(D33,LEN("Moderate"))="Moderate"</formula>
    </cfRule>
    <cfRule type="beginsWith" dxfId="1" priority="4" operator="beginsWith" text="Bad">
      <formula>LEFT(D33,LEN("Bad"))="Bad"</formula>
    </cfRule>
    <cfRule type="beginsWith" dxfId="0" priority="5" operator="beginsWith" text="Very bad">
      <formula>LEFT(D33,LEN("Very bad"))="Very bad"</formula>
    </cfRule>
  </conditionalFormatting>
  <conditionalFormatting sqref="C33:C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13"/>
  <sheetViews>
    <sheetView workbookViewId="0">
      <selection activeCell="D14" sqref="D14"/>
    </sheetView>
  </sheetViews>
  <sheetFormatPr defaultRowHeight="13.2" x14ac:dyDescent="0.25"/>
  <cols>
    <col min="2" max="2" width="15.6640625" customWidth="1"/>
    <col min="3" max="3" width="29.33203125" customWidth="1"/>
    <col min="4" max="4" width="6.5546875" bestFit="1" customWidth="1"/>
    <col min="5" max="5" width="14.44140625" style="142" customWidth="1"/>
    <col min="6" max="6" width="14.33203125" customWidth="1"/>
  </cols>
  <sheetData>
    <row r="1" spans="2:6" ht="13.8" thickBot="1" x14ac:dyDescent="0.3"/>
    <row r="2" spans="2:6" ht="13.8" thickBot="1" x14ac:dyDescent="0.3">
      <c r="B2" s="158" t="s">
        <v>35</v>
      </c>
      <c r="C2" s="159" t="s">
        <v>47</v>
      </c>
      <c r="D2" s="159" t="s">
        <v>39</v>
      </c>
      <c r="E2" s="160" t="s">
        <v>68</v>
      </c>
      <c r="F2" s="159" t="s">
        <v>69</v>
      </c>
    </row>
    <row r="3" spans="2:6" ht="13.8" thickBot="1" x14ac:dyDescent="0.3">
      <c r="B3" s="135" t="s">
        <v>48</v>
      </c>
      <c r="C3" s="136" t="s">
        <v>59</v>
      </c>
      <c r="D3" s="155">
        <v>1334</v>
      </c>
      <c r="E3" s="145">
        <v>1956</v>
      </c>
      <c r="F3" s="146"/>
    </row>
    <row r="4" spans="2:6" ht="13.8" thickBot="1" x14ac:dyDescent="0.3">
      <c r="B4" s="135" t="s">
        <v>49</v>
      </c>
      <c r="C4" s="136" t="s">
        <v>58</v>
      </c>
      <c r="D4" s="155">
        <v>2010</v>
      </c>
      <c r="E4" s="145">
        <v>1977</v>
      </c>
      <c r="F4" s="146"/>
    </row>
    <row r="5" spans="2:6" ht="13.8" thickBot="1" x14ac:dyDescent="0.3">
      <c r="B5" s="144" t="s">
        <v>50</v>
      </c>
      <c r="C5" s="144" t="s">
        <v>60</v>
      </c>
      <c r="D5" s="156">
        <v>1056</v>
      </c>
      <c r="E5" s="147">
        <v>1991</v>
      </c>
      <c r="F5" s="148"/>
    </row>
    <row r="6" spans="2:6" ht="13.8" thickBot="1" x14ac:dyDescent="0.3">
      <c r="B6" s="152" t="s">
        <v>51</v>
      </c>
      <c r="C6" s="152" t="s">
        <v>64</v>
      </c>
      <c r="D6" s="157">
        <v>1488</v>
      </c>
      <c r="E6" s="153">
        <v>2015</v>
      </c>
      <c r="F6" s="154"/>
    </row>
    <row r="7" spans="2:6" ht="13.8" thickBot="1" x14ac:dyDescent="0.3">
      <c r="B7" s="135" t="s">
        <v>52</v>
      </c>
      <c r="C7" s="136" t="s">
        <v>63</v>
      </c>
      <c r="D7" s="155">
        <v>987</v>
      </c>
      <c r="E7" s="145">
        <v>1966</v>
      </c>
      <c r="F7" s="146"/>
    </row>
    <row r="8" spans="2:6" ht="13.8" thickBot="1" x14ac:dyDescent="0.3">
      <c r="B8" s="135" t="s">
        <v>53</v>
      </c>
      <c r="C8" s="136" t="s">
        <v>62</v>
      </c>
      <c r="D8" s="155">
        <v>456</v>
      </c>
      <c r="E8" s="145">
        <v>1932</v>
      </c>
      <c r="F8" s="149"/>
    </row>
    <row r="9" spans="2:6" ht="13.8" thickBot="1" x14ac:dyDescent="0.3">
      <c r="B9" s="135" t="s">
        <v>54</v>
      </c>
      <c r="C9" s="136" t="s">
        <v>67</v>
      </c>
      <c r="D9" s="155">
        <v>1988</v>
      </c>
      <c r="E9" s="145">
        <v>1971</v>
      </c>
      <c r="F9" s="146"/>
    </row>
    <row r="10" spans="2:6" ht="13.8" thickBot="1" x14ac:dyDescent="0.3">
      <c r="B10" s="135" t="s">
        <v>55</v>
      </c>
      <c r="C10" s="136" t="s">
        <v>65</v>
      </c>
      <c r="D10" s="155">
        <v>1321</v>
      </c>
      <c r="E10" s="145">
        <v>2002</v>
      </c>
      <c r="F10" s="149"/>
    </row>
    <row r="11" spans="2:6" ht="13.8" thickBot="1" x14ac:dyDescent="0.3">
      <c r="B11" s="135" t="s">
        <v>56</v>
      </c>
      <c r="C11" s="136" t="s">
        <v>61</v>
      </c>
      <c r="D11" s="155">
        <v>866</v>
      </c>
      <c r="E11" s="145">
        <v>2018</v>
      </c>
      <c r="F11" s="146"/>
    </row>
    <row r="12" spans="2:6" ht="13.8" thickBot="1" x14ac:dyDescent="0.3">
      <c r="B12" s="135" t="s">
        <v>57</v>
      </c>
      <c r="C12" s="136" t="s">
        <v>66</v>
      </c>
      <c r="D12" s="155">
        <v>1456</v>
      </c>
      <c r="E12" s="145">
        <v>1986</v>
      </c>
      <c r="F12" s="146"/>
    </row>
    <row r="13" spans="2:6" ht="13.8" thickBot="1" x14ac:dyDescent="0.3">
      <c r="B13" s="341" t="s">
        <v>0</v>
      </c>
      <c r="C13" s="342"/>
      <c r="D13" s="137">
        <f>SUM(D3:D12)</f>
        <v>12962</v>
      </c>
      <c r="E13" s="150"/>
      <c r="F13" s="151"/>
    </row>
  </sheetData>
  <mergeCells count="1"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30"/>
  <sheetViews>
    <sheetView showGridLines="0" zoomScale="80" zoomScaleNormal="80" workbookViewId="0">
      <selection activeCell="K17" sqref="K17"/>
    </sheetView>
  </sheetViews>
  <sheetFormatPr defaultRowHeight="13.2" x14ac:dyDescent="0.25"/>
  <cols>
    <col min="2" max="2" width="22" customWidth="1"/>
    <col min="3" max="3" width="5.109375" bestFit="1" customWidth="1"/>
    <col min="4" max="4" width="5.6640625" bestFit="1" customWidth="1"/>
    <col min="5" max="5" width="5.33203125" customWidth="1"/>
    <col min="6" max="7" width="5" customWidth="1"/>
    <col min="8" max="8" width="5.21875" customWidth="1"/>
    <col min="9" max="9" width="5.109375" bestFit="1" customWidth="1"/>
    <col min="10" max="12" width="5.109375" customWidth="1"/>
    <col min="14" max="14" width="18" customWidth="1"/>
    <col min="15" max="15" width="27.44140625" customWidth="1"/>
    <col min="16" max="17" width="5.6640625" bestFit="1" customWidth="1"/>
    <col min="18" max="18" width="4.88671875" bestFit="1" customWidth="1"/>
    <col min="19" max="20" width="5.6640625" bestFit="1" customWidth="1"/>
  </cols>
  <sheetData>
    <row r="1" spans="2:13" ht="24" customHeight="1" x14ac:dyDescent="0.25">
      <c r="M1" s="112"/>
    </row>
    <row r="2" spans="2:13" ht="122.25" customHeight="1" x14ac:dyDescent="0.25">
      <c r="B2" s="111" t="s">
        <v>70</v>
      </c>
      <c r="C2" s="111" t="s">
        <v>71</v>
      </c>
      <c r="D2" s="111" t="s">
        <v>58</v>
      </c>
      <c r="E2" s="111" t="s">
        <v>60</v>
      </c>
      <c r="F2" s="111" t="s">
        <v>64</v>
      </c>
      <c r="G2" s="111" t="s">
        <v>63</v>
      </c>
      <c r="H2" s="111" t="s">
        <v>62</v>
      </c>
      <c r="I2" s="111" t="s">
        <v>67</v>
      </c>
      <c r="J2" s="111" t="s">
        <v>65</v>
      </c>
      <c r="K2" s="111" t="s">
        <v>61</v>
      </c>
      <c r="L2" s="111" t="s">
        <v>66</v>
      </c>
      <c r="M2" s="112"/>
    </row>
    <row r="3" spans="2:13" ht="40.200000000000003" x14ac:dyDescent="0.25">
      <c r="B3" s="133" t="s">
        <v>38</v>
      </c>
      <c r="C3" s="111"/>
      <c r="D3" s="111"/>
      <c r="E3" s="111"/>
      <c r="F3" s="111"/>
      <c r="G3" s="111"/>
      <c r="H3" s="111"/>
      <c r="I3" s="111"/>
      <c r="J3" s="111"/>
      <c r="K3" s="111"/>
      <c r="L3" s="221"/>
      <c r="M3" s="112"/>
    </row>
    <row r="4" spans="2:13" ht="13.8" x14ac:dyDescent="0.25">
      <c r="B4" s="113" t="s">
        <v>72</v>
      </c>
      <c r="C4" s="115">
        <v>1</v>
      </c>
      <c r="D4" s="115">
        <v>2</v>
      </c>
      <c r="E4" s="173" t="s">
        <v>34</v>
      </c>
      <c r="F4" s="115">
        <v>2</v>
      </c>
      <c r="G4" s="115">
        <v>2</v>
      </c>
      <c r="H4" s="115">
        <v>3</v>
      </c>
      <c r="I4" s="173" t="s">
        <v>34</v>
      </c>
      <c r="J4" s="173" t="s">
        <v>34</v>
      </c>
      <c r="K4" s="115">
        <v>2</v>
      </c>
      <c r="L4" s="115">
        <v>1</v>
      </c>
      <c r="M4" s="112"/>
    </row>
    <row r="5" spans="2:13" ht="13.8" x14ac:dyDescent="0.25">
      <c r="B5" s="117" t="s">
        <v>73</v>
      </c>
      <c r="C5" s="115">
        <v>2</v>
      </c>
      <c r="D5" s="115">
        <v>2</v>
      </c>
      <c r="E5" s="115">
        <v>2</v>
      </c>
      <c r="F5" s="173" t="s">
        <v>34</v>
      </c>
      <c r="G5" s="115">
        <v>3</v>
      </c>
      <c r="H5" s="115">
        <v>2</v>
      </c>
      <c r="I5" s="115">
        <v>2</v>
      </c>
      <c r="J5" s="115">
        <v>2</v>
      </c>
      <c r="K5" s="173" t="s">
        <v>34</v>
      </c>
      <c r="L5" s="115">
        <v>2</v>
      </c>
      <c r="M5" s="112"/>
    </row>
    <row r="6" spans="2:13" ht="13.8" x14ac:dyDescent="0.25">
      <c r="B6" s="117" t="s">
        <v>74</v>
      </c>
      <c r="C6" s="115">
        <v>3</v>
      </c>
      <c r="D6" s="115">
        <v>2</v>
      </c>
      <c r="E6" s="115">
        <v>1</v>
      </c>
      <c r="F6" s="115">
        <v>2</v>
      </c>
      <c r="G6" s="115">
        <v>2</v>
      </c>
      <c r="H6" s="115">
        <v>2</v>
      </c>
      <c r="I6" s="115">
        <v>1</v>
      </c>
      <c r="J6" s="115">
        <v>1</v>
      </c>
      <c r="K6" s="115">
        <v>2</v>
      </c>
      <c r="L6" s="115">
        <v>3</v>
      </c>
      <c r="M6" s="112"/>
    </row>
    <row r="7" spans="2:13" ht="13.8" x14ac:dyDescent="0.25">
      <c r="B7" s="117" t="s">
        <v>76</v>
      </c>
      <c r="C7" s="115">
        <v>4</v>
      </c>
      <c r="D7" s="115">
        <v>4</v>
      </c>
      <c r="E7" s="115">
        <v>3</v>
      </c>
      <c r="F7" s="115">
        <v>3</v>
      </c>
      <c r="G7" s="115">
        <v>3</v>
      </c>
      <c r="H7" s="115">
        <v>4</v>
      </c>
      <c r="I7" s="115">
        <v>2</v>
      </c>
      <c r="J7" s="115">
        <v>3</v>
      </c>
      <c r="K7" s="115">
        <v>3</v>
      </c>
      <c r="L7" s="115">
        <v>4</v>
      </c>
      <c r="M7" s="112"/>
    </row>
    <row r="8" spans="2:13" ht="13.8" x14ac:dyDescent="0.25">
      <c r="B8" s="117" t="s">
        <v>75</v>
      </c>
      <c r="C8" s="115">
        <v>5</v>
      </c>
      <c r="D8" s="115">
        <v>2</v>
      </c>
      <c r="E8" s="115">
        <v>5</v>
      </c>
      <c r="F8" s="173" t="s">
        <v>34</v>
      </c>
      <c r="G8" s="115">
        <v>2</v>
      </c>
      <c r="H8" s="115">
        <v>3</v>
      </c>
      <c r="I8" s="115">
        <v>3</v>
      </c>
      <c r="J8" s="115">
        <v>5</v>
      </c>
      <c r="K8" s="173" t="s">
        <v>34</v>
      </c>
      <c r="L8" s="115">
        <v>5</v>
      </c>
      <c r="M8" s="112"/>
    </row>
    <row r="9" spans="2:13" ht="13.8" x14ac:dyDescent="0.25">
      <c r="B9" s="117" t="s">
        <v>77</v>
      </c>
      <c r="C9" s="115">
        <v>6</v>
      </c>
      <c r="D9" s="173" t="s">
        <v>34</v>
      </c>
      <c r="E9" s="173" t="s">
        <v>34</v>
      </c>
      <c r="F9" s="173" t="s">
        <v>34</v>
      </c>
      <c r="G9" s="115">
        <v>2</v>
      </c>
      <c r="H9" s="115">
        <v>3</v>
      </c>
      <c r="I9" s="115">
        <v>2</v>
      </c>
      <c r="J9" s="173" t="s">
        <v>34</v>
      </c>
      <c r="K9" s="173" t="s">
        <v>34</v>
      </c>
      <c r="L9" s="115">
        <v>6</v>
      </c>
      <c r="M9" s="112"/>
    </row>
    <row r="10" spans="2:13" ht="13.8" x14ac:dyDescent="0.25">
      <c r="B10" s="117" t="s">
        <v>78</v>
      </c>
      <c r="C10" s="115">
        <v>7</v>
      </c>
      <c r="D10" s="115">
        <v>2</v>
      </c>
      <c r="E10" s="115">
        <v>3</v>
      </c>
      <c r="F10" s="115">
        <v>3</v>
      </c>
      <c r="G10" s="173" t="s">
        <v>34</v>
      </c>
      <c r="H10" s="115">
        <v>2</v>
      </c>
      <c r="I10" s="173" t="s">
        <v>34</v>
      </c>
      <c r="J10" s="115">
        <v>3</v>
      </c>
      <c r="K10" s="115">
        <v>3</v>
      </c>
      <c r="L10" s="173">
        <v>7</v>
      </c>
      <c r="M10" s="112"/>
    </row>
    <row r="11" spans="2:13" ht="13.8" x14ac:dyDescent="0.25">
      <c r="B11" s="117" t="s">
        <v>79</v>
      </c>
      <c r="C11" s="115">
        <v>8</v>
      </c>
      <c r="D11" s="115">
        <v>2</v>
      </c>
      <c r="E11" s="115">
        <v>2</v>
      </c>
      <c r="F11" s="115">
        <v>1</v>
      </c>
      <c r="G11" s="115">
        <v>2</v>
      </c>
      <c r="H11" s="115">
        <v>3</v>
      </c>
      <c r="I11" s="115">
        <v>2</v>
      </c>
      <c r="J11" s="115">
        <v>2</v>
      </c>
      <c r="K11" s="115">
        <v>1</v>
      </c>
      <c r="L11" s="115">
        <v>8</v>
      </c>
      <c r="M11" s="112"/>
    </row>
    <row r="12" spans="2:13" ht="13.8" x14ac:dyDescent="0.25">
      <c r="B12" s="117" t="s">
        <v>80</v>
      </c>
      <c r="C12" s="115">
        <v>9</v>
      </c>
      <c r="D12" s="115">
        <v>3</v>
      </c>
      <c r="E12" s="115">
        <v>3</v>
      </c>
      <c r="F12" s="115">
        <v>4</v>
      </c>
      <c r="G12" s="115">
        <v>2</v>
      </c>
      <c r="H12" s="115">
        <v>2</v>
      </c>
      <c r="I12" s="115">
        <v>2</v>
      </c>
      <c r="J12" s="115">
        <v>3</v>
      </c>
      <c r="K12" s="115">
        <v>4</v>
      </c>
      <c r="L12" s="115">
        <v>9</v>
      </c>
      <c r="M12" s="112"/>
    </row>
    <row r="13" spans="2:13" ht="13.8" x14ac:dyDescent="0.25">
      <c r="B13" s="117" t="s">
        <v>81</v>
      </c>
      <c r="C13" s="115">
        <v>3</v>
      </c>
      <c r="D13" s="115">
        <v>2</v>
      </c>
      <c r="E13" s="115">
        <v>2</v>
      </c>
      <c r="F13" s="173" t="s">
        <v>34</v>
      </c>
      <c r="G13" s="115">
        <v>3</v>
      </c>
      <c r="H13" s="115">
        <v>2</v>
      </c>
      <c r="I13" s="115">
        <v>3</v>
      </c>
      <c r="J13" s="115">
        <v>2</v>
      </c>
      <c r="K13" s="173" t="s">
        <v>34</v>
      </c>
      <c r="L13" s="115">
        <v>3</v>
      </c>
      <c r="M13" s="112"/>
    </row>
    <row r="14" spans="2:13" ht="13.8" x14ac:dyDescent="0.25">
      <c r="B14" s="117" t="s">
        <v>82</v>
      </c>
      <c r="C14" s="115">
        <v>2</v>
      </c>
      <c r="D14" s="115">
        <v>2</v>
      </c>
      <c r="E14" s="115">
        <v>2</v>
      </c>
      <c r="F14" s="115">
        <v>2</v>
      </c>
      <c r="G14" s="115">
        <v>2</v>
      </c>
      <c r="H14" s="115">
        <v>3</v>
      </c>
      <c r="I14" s="115">
        <v>2</v>
      </c>
      <c r="J14" s="115">
        <v>2</v>
      </c>
      <c r="K14" s="115">
        <v>2</v>
      </c>
      <c r="L14" s="115">
        <v>2</v>
      </c>
      <c r="M14" s="112"/>
    </row>
    <row r="15" spans="2:13" ht="13.8" x14ac:dyDescent="0.25">
      <c r="B15" s="117" t="s">
        <v>83</v>
      </c>
      <c r="C15" s="115">
        <v>2</v>
      </c>
      <c r="D15" s="115">
        <v>2</v>
      </c>
      <c r="E15" s="115">
        <v>3</v>
      </c>
      <c r="F15" s="115">
        <v>1</v>
      </c>
      <c r="G15" s="115">
        <v>3</v>
      </c>
      <c r="H15" s="115">
        <v>3</v>
      </c>
      <c r="I15" s="115">
        <v>2</v>
      </c>
      <c r="J15" s="115">
        <v>3</v>
      </c>
      <c r="K15" s="115">
        <v>1</v>
      </c>
      <c r="L15" s="115">
        <v>3</v>
      </c>
      <c r="M15" s="112"/>
    </row>
    <row r="16" spans="2:13" ht="13.8" x14ac:dyDescent="0.25">
      <c r="B16" s="117" t="s">
        <v>84</v>
      </c>
      <c r="C16" s="118">
        <v>2</v>
      </c>
      <c r="D16" s="118">
        <v>2</v>
      </c>
      <c r="E16" s="118">
        <v>2</v>
      </c>
      <c r="F16" s="118">
        <v>2</v>
      </c>
      <c r="G16" s="118">
        <v>2</v>
      </c>
      <c r="H16" s="118">
        <v>1</v>
      </c>
      <c r="I16" s="118">
        <v>2</v>
      </c>
      <c r="J16" s="118">
        <v>2</v>
      </c>
      <c r="K16" s="118">
        <v>2</v>
      </c>
      <c r="L16" s="118">
        <v>2</v>
      </c>
      <c r="M16" s="112"/>
    </row>
    <row r="17" spans="2:13" ht="13.8" x14ac:dyDescent="0.25">
      <c r="B17" s="117" t="s">
        <v>86</v>
      </c>
      <c r="C17" s="116">
        <v>2</v>
      </c>
      <c r="D17" s="116">
        <v>3</v>
      </c>
      <c r="E17" s="116">
        <v>2</v>
      </c>
      <c r="F17" s="116">
        <v>2</v>
      </c>
      <c r="G17" s="116">
        <v>2</v>
      </c>
      <c r="H17" s="116">
        <v>2</v>
      </c>
      <c r="I17" s="116">
        <v>1</v>
      </c>
      <c r="J17" s="116">
        <v>2</v>
      </c>
      <c r="K17" s="116">
        <v>2</v>
      </c>
      <c r="L17" s="116">
        <v>2</v>
      </c>
      <c r="M17" s="112"/>
    </row>
    <row r="18" spans="2:13" ht="13.8" x14ac:dyDescent="0.25">
      <c r="B18" s="117" t="s">
        <v>36</v>
      </c>
      <c r="C18" s="115">
        <v>2</v>
      </c>
      <c r="D18" s="115">
        <v>2</v>
      </c>
      <c r="E18" s="115">
        <v>2</v>
      </c>
      <c r="F18" s="115">
        <v>2</v>
      </c>
      <c r="G18" s="115">
        <v>2</v>
      </c>
      <c r="H18" s="173">
        <v>1</v>
      </c>
      <c r="I18" s="115">
        <v>2</v>
      </c>
      <c r="J18" s="115">
        <v>2</v>
      </c>
      <c r="K18" s="115">
        <v>2</v>
      </c>
      <c r="L18" s="115">
        <v>2</v>
      </c>
      <c r="M18" s="112"/>
    </row>
    <row r="19" spans="2:13" ht="13.8" x14ac:dyDescent="0.25">
      <c r="B19" s="117" t="s">
        <v>85</v>
      </c>
      <c r="C19" s="173" t="s">
        <v>34</v>
      </c>
      <c r="D19" s="173" t="s">
        <v>34</v>
      </c>
      <c r="E19" s="115">
        <v>1</v>
      </c>
      <c r="F19" s="173" t="s">
        <v>34</v>
      </c>
      <c r="G19" s="173" t="s">
        <v>34</v>
      </c>
      <c r="H19" s="115">
        <v>1</v>
      </c>
      <c r="I19" s="115">
        <v>1</v>
      </c>
      <c r="J19" s="115">
        <v>1</v>
      </c>
      <c r="K19" s="173" t="s">
        <v>34</v>
      </c>
      <c r="L19" s="173" t="s">
        <v>34</v>
      </c>
      <c r="M19" s="112"/>
    </row>
    <row r="20" spans="2:13" ht="13.8" x14ac:dyDescent="0.25">
      <c r="B20" s="117" t="s">
        <v>87</v>
      </c>
      <c r="C20" s="173">
        <v>2</v>
      </c>
      <c r="D20" s="119">
        <v>3</v>
      </c>
      <c r="E20" s="119">
        <v>2</v>
      </c>
      <c r="F20" s="119">
        <v>2</v>
      </c>
      <c r="G20" s="119">
        <v>3</v>
      </c>
      <c r="H20" s="119">
        <v>4</v>
      </c>
      <c r="I20" s="119">
        <v>3</v>
      </c>
      <c r="J20" s="119">
        <v>2</v>
      </c>
      <c r="K20" s="119">
        <v>2</v>
      </c>
      <c r="L20" s="119">
        <v>3</v>
      </c>
      <c r="M20" s="112"/>
    </row>
    <row r="21" spans="2:13" ht="13.8" x14ac:dyDescent="0.25">
      <c r="B21" s="117" t="s">
        <v>88</v>
      </c>
      <c r="C21" s="116" t="s">
        <v>34</v>
      </c>
      <c r="D21" s="116" t="s">
        <v>34</v>
      </c>
      <c r="E21" s="116">
        <v>2</v>
      </c>
      <c r="F21" s="116">
        <v>1</v>
      </c>
      <c r="G21" s="116">
        <v>2</v>
      </c>
      <c r="H21" s="116">
        <v>1</v>
      </c>
      <c r="I21" s="116">
        <v>3</v>
      </c>
      <c r="J21" s="116">
        <v>2</v>
      </c>
      <c r="K21" s="116">
        <v>1</v>
      </c>
      <c r="L21" s="116">
        <v>2</v>
      </c>
    </row>
    <row r="22" spans="2:13" ht="13.8" x14ac:dyDescent="0.25">
      <c r="B22" s="117" t="s">
        <v>89</v>
      </c>
      <c r="C22" s="115">
        <v>3</v>
      </c>
      <c r="D22" s="115">
        <v>2</v>
      </c>
      <c r="E22" s="115">
        <v>2</v>
      </c>
      <c r="F22" s="115">
        <v>2</v>
      </c>
      <c r="G22" s="115">
        <v>2</v>
      </c>
      <c r="H22" s="115">
        <v>1</v>
      </c>
      <c r="I22" s="115">
        <v>4</v>
      </c>
      <c r="J22" s="115">
        <v>2</v>
      </c>
      <c r="K22" s="115">
        <v>2</v>
      </c>
      <c r="L22" s="115">
        <v>2</v>
      </c>
    </row>
    <row r="23" spans="2:13" ht="13.8" x14ac:dyDescent="0.25">
      <c r="B23" s="131" t="s">
        <v>90</v>
      </c>
      <c r="C23" s="115">
        <v>3</v>
      </c>
      <c r="D23" s="115">
        <v>2</v>
      </c>
      <c r="E23" s="115">
        <v>2</v>
      </c>
      <c r="F23" s="115">
        <v>2</v>
      </c>
      <c r="G23" s="115">
        <v>2</v>
      </c>
      <c r="H23" s="115">
        <v>2</v>
      </c>
      <c r="I23" s="115">
        <v>3</v>
      </c>
      <c r="J23" s="115">
        <v>2</v>
      </c>
      <c r="K23" s="115">
        <v>2</v>
      </c>
      <c r="L23" s="115">
        <v>2</v>
      </c>
    </row>
    <row r="24" spans="2:13" ht="13.8" x14ac:dyDescent="0.25">
      <c r="B24" s="117" t="s">
        <v>91</v>
      </c>
      <c r="C24" s="119">
        <v>2</v>
      </c>
      <c r="D24" s="119">
        <v>2</v>
      </c>
      <c r="E24" s="119">
        <v>2</v>
      </c>
      <c r="F24" s="119">
        <v>2</v>
      </c>
      <c r="G24" s="119">
        <v>2</v>
      </c>
      <c r="H24" s="119">
        <v>1</v>
      </c>
      <c r="I24" s="119">
        <v>2</v>
      </c>
      <c r="J24" s="119">
        <v>2</v>
      </c>
      <c r="K24" s="119">
        <v>2</v>
      </c>
      <c r="L24" s="119">
        <v>2</v>
      </c>
    </row>
    <row r="25" spans="2:13" ht="24" hidden="1" x14ac:dyDescent="0.25">
      <c r="B25" s="117" t="s">
        <v>37</v>
      </c>
      <c r="C25" s="116">
        <v>9</v>
      </c>
      <c r="D25" s="116">
        <v>9</v>
      </c>
      <c r="E25" s="116">
        <v>9</v>
      </c>
      <c r="F25" s="116">
        <v>9</v>
      </c>
      <c r="G25" s="116">
        <v>9</v>
      </c>
      <c r="H25" s="116">
        <v>9</v>
      </c>
      <c r="I25" s="116">
        <v>9</v>
      </c>
      <c r="J25" s="116">
        <v>9</v>
      </c>
      <c r="K25" s="116">
        <v>9</v>
      </c>
      <c r="L25" s="116">
        <v>9</v>
      </c>
    </row>
    <row r="26" spans="2:13" ht="13.8" x14ac:dyDescent="0.25">
      <c r="B26" s="131" t="s">
        <v>92</v>
      </c>
      <c r="C26" s="115">
        <v>2</v>
      </c>
      <c r="D26" s="115">
        <v>3</v>
      </c>
      <c r="E26" s="115">
        <v>3</v>
      </c>
      <c r="F26" s="115">
        <v>2</v>
      </c>
      <c r="G26" s="115">
        <v>2</v>
      </c>
      <c r="H26" s="115">
        <v>2</v>
      </c>
      <c r="I26" s="115">
        <v>3</v>
      </c>
      <c r="J26" s="115">
        <v>3</v>
      </c>
      <c r="K26" s="115">
        <v>2</v>
      </c>
      <c r="L26" s="115">
        <v>2</v>
      </c>
    </row>
    <row r="27" spans="2:13" ht="13.8" x14ac:dyDescent="0.25">
      <c r="B27" s="131" t="s">
        <v>93</v>
      </c>
      <c r="C27" s="115">
        <v>3</v>
      </c>
      <c r="D27" s="115">
        <v>2</v>
      </c>
      <c r="E27" s="115">
        <v>4</v>
      </c>
      <c r="F27" s="115">
        <v>3</v>
      </c>
      <c r="G27" s="115">
        <v>2</v>
      </c>
      <c r="H27" s="115">
        <v>2</v>
      </c>
      <c r="I27" s="115">
        <v>2</v>
      </c>
      <c r="J27" s="115">
        <v>4</v>
      </c>
      <c r="K27" s="115">
        <v>3</v>
      </c>
      <c r="L27" s="115">
        <v>2</v>
      </c>
      <c r="M27" s="112"/>
    </row>
    <row r="28" spans="2:13" ht="13.8" x14ac:dyDescent="0.25">
      <c r="B28" s="132" t="s">
        <v>94</v>
      </c>
      <c r="C28" s="115">
        <v>2</v>
      </c>
      <c r="D28" s="115">
        <v>2</v>
      </c>
      <c r="E28" s="115">
        <v>2</v>
      </c>
      <c r="F28" s="115">
        <v>3</v>
      </c>
      <c r="G28" s="115">
        <v>3</v>
      </c>
      <c r="H28" s="115">
        <v>3</v>
      </c>
      <c r="I28" s="115">
        <v>3</v>
      </c>
      <c r="J28" s="115">
        <v>2</v>
      </c>
      <c r="K28" s="115">
        <v>3</v>
      </c>
      <c r="L28" s="115">
        <v>3</v>
      </c>
      <c r="M28" s="112"/>
    </row>
    <row r="29" spans="2:13" ht="13.8" x14ac:dyDescent="0.25">
      <c r="B29" s="114" t="s">
        <v>95</v>
      </c>
      <c r="C29" s="120">
        <v>3</v>
      </c>
      <c r="D29" s="120">
        <v>3</v>
      </c>
      <c r="E29" s="120">
        <v>3</v>
      </c>
      <c r="F29" s="120">
        <v>3</v>
      </c>
      <c r="G29" s="120">
        <v>3</v>
      </c>
      <c r="H29" s="120">
        <v>3</v>
      </c>
      <c r="I29" s="120">
        <v>2</v>
      </c>
      <c r="J29" s="120">
        <v>3</v>
      </c>
      <c r="K29" s="120">
        <v>3</v>
      </c>
      <c r="L29" s="120">
        <v>3</v>
      </c>
      <c r="M29" s="112"/>
    </row>
    <row r="30" spans="2:13" x14ac:dyDescent="0.25">
      <c r="B30" s="121" t="s">
        <v>96</v>
      </c>
      <c r="C30" s="122">
        <v>2021</v>
      </c>
      <c r="D30" s="122">
        <v>2021</v>
      </c>
      <c r="E30" s="122">
        <v>2021</v>
      </c>
      <c r="F30" s="122">
        <v>2021</v>
      </c>
      <c r="G30" s="122">
        <v>2021</v>
      </c>
      <c r="H30" s="122">
        <v>2021</v>
      </c>
      <c r="I30" s="122">
        <v>2021</v>
      </c>
      <c r="J30" s="122">
        <v>2021</v>
      </c>
      <c r="K30" s="122">
        <v>2021</v>
      </c>
      <c r="L30" s="122">
        <v>2021</v>
      </c>
    </row>
  </sheetData>
  <conditionalFormatting sqref="C4:L29">
    <cfRule type="cellIs" dxfId="12" priority="25" stopIfTrue="1" operator="equal">
      <formula>9</formula>
    </cfRule>
    <cfRule type="cellIs" dxfId="11" priority="26" stopIfTrue="1" operator="equal">
      <formula>8</formula>
    </cfRule>
    <cfRule type="cellIs" dxfId="10" priority="27" stopIfTrue="1" operator="equal">
      <formula>6</formula>
    </cfRule>
    <cfRule type="cellIs" dxfId="9" priority="28" stopIfTrue="1" operator="equal">
      <formula>5</formula>
    </cfRule>
    <cfRule type="cellIs" dxfId="8" priority="29" stopIfTrue="1" operator="equal">
      <formula>4</formula>
    </cfRule>
    <cfRule type="cellIs" dxfId="7" priority="30" stopIfTrue="1" operator="equal">
      <formula>3</formula>
    </cfRule>
    <cfRule type="cellIs" dxfId="6" priority="31" stopIfTrue="1" operator="equal">
      <formula>2</formula>
    </cfRule>
    <cfRule type="cellIs" dxfId="5" priority="32" stopIfTrue="1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E36"/>
  <sheetViews>
    <sheetView topLeftCell="A13" workbookViewId="0">
      <selection activeCell="A36" sqref="A36"/>
    </sheetView>
  </sheetViews>
  <sheetFormatPr defaultColWidth="9.109375" defaultRowHeight="13.8" outlineLevelCol="1" x14ac:dyDescent="0.3"/>
  <cols>
    <col min="1" max="1" width="9.109375" style="94"/>
    <col min="2" max="2" width="28.6640625" style="94" bestFit="1" customWidth="1"/>
    <col min="3" max="9" width="9.109375" style="94" hidden="1" customWidth="1" outlineLevel="1"/>
    <col min="10" max="10" width="3.88671875" style="94" customWidth="1" collapsed="1"/>
    <col min="11" max="11" width="7.33203125" style="94" customWidth="1"/>
    <col min="12" max="21" width="35.6640625" style="94" customWidth="1"/>
    <col min="22" max="31" width="32.88671875" style="94" bestFit="1" customWidth="1"/>
    <col min="32" max="16384" width="9.109375" style="94"/>
  </cols>
  <sheetData>
    <row r="1" spans="1:21" x14ac:dyDescent="0.3">
      <c r="A1" s="176"/>
      <c r="B1" s="177"/>
      <c r="C1" s="177"/>
      <c r="D1" s="177"/>
      <c r="E1" s="177"/>
      <c r="F1" s="177"/>
      <c r="G1" s="177"/>
      <c r="H1" s="177"/>
      <c r="I1" s="177"/>
      <c r="J1" s="176"/>
      <c r="K1" s="177"/>
      <c r="L1" s="178">
        <f>'General information'!C10</f>
        <v>2022</v>
      </c>
      <c r="M1" s="178">
        <f>L1+1</f>
        <v>2023</v>
      </c>
      <c r="N1" s="178">
        <f t="shared" ref="N1:U1" si="0">M1+1</f>
        <v>2024</v>
      </c>
      <c r="O1" s="178">
        <f t="shared" si="0"/>
        <v>2025</v>
      </c>
      <c r="P1" s="178">
        <f t="shared" si="0"/>
        <v>2026</v>
      </c>
      <c r="Q1" s="178">
        <f t="shared" si="0"/>
        <v>2027</v>
      </c>
      <c r="R1" s="178">
        <f t="shared" si="0"/>
        <v>2028</v>
      </c>
      <c r="S1" s="178">
        <f t="shared" si="0"/>
        <v>2029</v>
      </c>
      <c r="T1" s="178">
        <f t="shared" si="0"/>
        <v>2030</v>
      </c>
      <c r="U1" s="207">
        <f t="shared" si="0"/>
        <v>2031</v>
      </c>
    </row>
    <row r="2" spans="1:21" x14ac:dyDescent="0.3">
      <c r="A2" s="188" t="s">
        <v>17</v>
      </c>
      <c r="B2" s="189" t="s">
        <v>97</v>
      </c>
      <c r="C2" s="189" t="s">
        <v>18</v>
      </c>
      <c r="D2" s="189" t="s">
        <v>19</v>
      </c>
      <c r="E2" s="189" t="s">
        <v>20</v>
      </c>
      <c r="F2" s="189" t="s">
        <v>21</v>
      </c>
      <c r="G2" s="189" t="s">
        <v>22</v>
      </c>
      <c r="H2" s="189" t="s">
        <v>23</v>
      </c>
      <c r="I2" s="189" t="s">
        <v>24</v>
      </c>
      <c r="J2" s="188"/>
      <c r="K2" s="189"/>
      <c r="L2" s="189" t="str">
        <f>"PROGNOSIS NORMED SQUARE FOOTAGE "&amp;'General information'!H10</f>
        <v xml:space="preserve">PROGNOSIS NORMED SQUARE FOOTAGE </v>
      </c>
      <c r="M2" s="189" t="str">
        <f>"PROGNOSIS NORMED SQUARE FOOTAGE "&amp;'General information'!I10</f>
        <v xml:space="preserve">PROGNOSIS NORMED SQUARE FOOTAGE </v>
      </c>
      <c r="N2" s="189" t="str">
        <f>"PROGNOSIS NORMED SQUARE FOOTAGE "&amp;'General information'!J10</f>
        <v xml:space="preserve">PROGNOSIS NORMED SQUARE FOOTAGE </v>
      </c>
      <c r="O2" s="189" t="str">
        <f>"PROGNOSIS NORMED SQUARE FOOTAGE "&amp;'General information'!K10</f>
        <v xml:space="preserve">PROGNOSIS NORMED SQUARE FOOTAGE </v>
      </c>
      <c r="P2" s="189" t="str">
        <f>"PROGNOSIS NORMED SQUARE FOOTAGE "&amp;'General information'!L10</f>
        <v xml:space="preserve">PROGNOSIS NORMED SQUARE FOOTAGE </v>
      </c>
      <c r="Q2" s="189" t="str">
        <f>"PROGNOSIS NORMED SQUARE FOOTAGE "&amp;'General information'!M10</f>
        <v xml:space="preserve">PROGNOSIS NORMED SQUARE FOOTAGE </v>
      </c>
      <c r="R2" s="189" t="str">
        <f>"PROGNOSIS NORMED SQUARE FOOTAGE "&amp;'General information'!N10</f>
        <v xml:space="preserve">PROGNOSIS NORMED SQUARE FOOTAGE </v>
      </c>
      <c r="S2" s="189" t="str">
        <f>"PROGNOSIS NORMED SQUARE FOOTAGE "&amp;'General information'!O10</f>
        <v xml:space="preserve">PROGNOSIS NORMED SQUARE FOOTAGE </v>
      </c>
      <c r="T2" s="189" t="str">
        <f>"PROGNOSIS NORMED SQUARE FOOTAGE "&amp;'General information'!P10</f>
        <v xml:space="preserve">PROGNOSIS NORMED SQUARE FOOTAGE </v>
      </c>
      <c r="U2" s="190" t="str">
        <f>"PROGNOSIS NORMED SQUARE FOOTAGE "&amp;'General information'!Q10</f>
        <v xml:space="preserve">PROGNOSIS NORMED SQUARE FOOTAGE </v>
      </c>
    </row>
    <row r="3" spans="1:21" ht="14.4" x14ac:dyDescent="0.3">
      <c r="A3" s="180" t="str">
        <f>'Overview locations'!B3</f>
        <v>13GV</v>
      </c>
      <c r="B3" s="181" t="str">
        <f>'Overview locations'!C3</f>
        <v>Annie MG Schmidtschool</v>
      </c>
      <c r="C3" s="181"/>
      <c r="D3" s="181"/>
      <c r="E3" s="181"/>
      <c r="F3" s="181"/>
      <c r="G3" s="181"/>
      <c r="H3" s="181"/>
      <c r="I3" s="181"/>
      <c r="J3" s="180"/>
      <c r="K3" s="181"/>
      <c r="L3" s="183">
        <v>1200</v>
      </c>
      <c r="M3" s="183">
        <v>1240</v>
      </c>
      <c r="N3" s="183">
        <v>1240</v>
      </c>
      <c r="O3" s="183">
        <v>1240</v>
      </c>
      <c r="P3" s="183">
        <v>1300</v>
      </c>
      <c r="Q3" s="183">
        <v>1300</v>
      </c>
      <c r="R3" s="183">
        <v>1300</v>
      </c>
      <c r="S3" s="183">
        <v>1340</v>
      </c>
      <c r="T3" s="183">
        <v>1340</v>
      </c>
      <c r="U3" s="184">
        <v>1340</v>
      </c>
    </row>
    <row r="4" spans="1:21" ht="14.4" x14ac:dyDescent="0.3">
      <c r="A4" s="180" t="str">
        <f>'Overview locations'!B4</f>
        <v>24TK</v>
      </c>
      <c r="B4" s="181" t="str">
        <f>'Overview locations'!C4</f>
        <v>De Toermalijn</v>
      </c>
      <c r="C4" s="181"/>
      <c r="D4" s="181"/>
      <c r="E4" s="181"/>
      <c r="F4" s="181"/>
      <c r="G4" s="181"/>
      <c r="H4" s="181"/>
      <c r="I4" s="181"/>
      <c r="J4" s="180"/>
      <c r="K4" s="181"/>
      <c r="L4" s="183">
        <v>1800</v>
      </c>
      <c r="M4" s="183">
        <v>1800</v>
      </c>
      <c r="N4" s="183">
        <v>1800</v>
      </c>
      <c r="O4" s="183">
        <v>1800</v>
      </c>
      <c r="P4" s="183">
        <v>1740</v>
      </c>
      <c r="Q4" s="183">
        <v>1740</v>
      </c>
      <c r="R4" s="183">
        <v>1740</v>
      </c>
      <c r="S4" s="183">
        <v>1740</v>
      </c>
      <c r="T4" s="183">
        <v>1740</v>
      </c>
      <c r="U4" s="184">
        <v>1740</v>
      </c>
    </row>
    <row r="5" spans="1:21" ht="14.4" x14ac:dyDescent="0.3">
      <c r="A5" s="180" t="str">
        <f>'Overview locations'!B5</f>
        <v>37BL</v>
      </c>
      <c r="B5" s="181" t="str">
        <f>'Overview locations'!C5</f>
        <v>De Regenboog</v>
      </c>
      <c r="C5" s="181"/>
      <c r="D5" s="181"/>
      <c r="E5" s="181"/>
      <c r="F5" s="181"/>
      <c r="G5" s="181"/>
      <c r="H5" s="181"/>
      <c r="I5" s="181"/>
      <c r="J5" s="180"/>
      <c r="K5" s="181"/>
      <c r="L5" s="183">
        <v>640</v>
      </c>
      <c r="M5" s="183">
        <v>640</v>
      </c>
      <c r="N5" s="183">
        <v>640</v>
      </c>
      <c r="O5" s="183">
        <v>600</v>
      </c>
      <c r="P5" s="183">
        <v>600</v>
      </c>
      <c r="Q5" s="183">
        <v>600</v>
      </c>
      <c r="R5" s="183">
        <v>640</v>
      </c>
      <c r="S5" s="183">
        <v>640</v>
      </c>
      <c r="T5" s="183">
        <v>640</v>
      </c>
      <c r="U5" s="184">
        <v>640</v>
      </c>
    </row>
    <row r="6" spans="1:21" ht="14.4" x14ac:dyDescent="0.3">
      <c r="A6" s="180" t="str">
        <f>'Overview locations'!B6</f>
        <v>43TT</v>
      </c>
      <c r="B6" s="181" t="str">
        <f>'Overview locations'!C6</f>
        <v>Het Kompas</v>
      </c>
      <c r="C6" s="181"/>
      <c r="D6" s="181"/>
      <c r="E6" s="181"/>
      <c r="F6" s="181"/>
      <c r="G6" s="181"/>
      <c r="H6" s="181"/>
      <c r="I6" s="181"/>
      <c r="J6" s="208"/>
      <c r="K6" s="185"/>
      <c r="L6" s="186">
        <v>1440</v>
      </c>
      <c r="M6" s="186">
        <v>1400</v>
      </c>
      <c r="N6" s="186">
        <v>1400</v>
      </c>
      <c r="O6" s="186">
        <v>1400</v>
      </c>
      <c r="P6" s="186">
        <v>1400</v>
      </c>
      <c r="Q6" s="186">
        <v>1340</v>
      </c>
      <c r="R6" s="186">
        <v>1340</v>
      </c>
      <c r="S6" s="186">
        <v>1340</v>
      </c>
      <c r="T6" s="186">
        <v>1340</v>
      </c>
      <c r="U6" s="187">
        <v>1340</v>
      </c>
    </row>
    <row r="7" spans="1:21" ht="14.4" x14ac:dyDescent="0.3">
      <c r="A7" s="180" t="str">
        <f>'Overview locations'!B7</f>
        <v>31RV</v>
      </c>
      <c r="B7" s="181" t="str">
        <f>'Overview locations'!C7</f>
        <v>Het Palet</v>
      </c>
      <c r="C7" s="181"/>
      <c r="D7" s="181"/>
      <c r="E7" s="181"/>
      <c r="F7" s="181"/>
      <c r="G7" s="181"/>
      <c r="H7" s="181"/>
      <c r="I7" s="181"/>
      <c r="J7" s="180"/>
      <c r="K7" s="181"/>
      <c r="L7" s="183">
        <v>840</v>
      </c>
      <c r="M7" s="183">
        <v>840</v>
      </c>
      <c r="N7" s="183">
        <v>800</v>
      </c>
      <c r="O7" s="183">
        <v>800</v>
      </c>
      <c r="P7" s="183">
        <v>740</v>
      </c>
      <c r="Q7" s="183">
        <v>740</v>
      </c>
      <c r="R7" s="183">
        <v>700</v>
      </c>
      <c r="S7" s="183">
        <v>700</v>
      </c>
      <c r="T7" s="183">
        <v>640</v>
      </c>
      <c r="U7" s="184">
        <v>640</v>
      </c>
    </row>
    <row r="8" spans="1:21" ht="14.4" x14ac:dyDescent="0.3">
      <c r="A8" s="180" t="str">
        <f>'Overview locations'!B8</f>
        <v>22AA</v>
      </c>
      <c r="B8" s="181" t="str">
        <f>'Overview locations'!C8</f>
        <v>De Wegwijzer</v>
      </c>
      <c r="C8" s="181"/>
      <c r="D8" s="181"/>
      <c r="E8" s="181"/>
      <c r="F8" s="181"/>
      <c r="G8" s="181"/>
      <c r="H8" s="181"/>
      <c r="I8" s="181"/>
      <c r="J8" s="180"/>
      <c r="K8" s="181"/>
      <c r="L8" s="183">
        <v>440</v>
      </c>
      <c r="M8" s="183">
        <v>440</v>
      </c>
      <c r="N8" s="183">
        <v>440</v>
      </c>
      <c r="O8" s="183">
        <v>400</v>
      </c>
      <c r="P8" s="183">
        <v>440</v>
      </c>
      <c r="Q8" s="183">
        <v>400</v>
      </c>
      <c r="R8" s="183">
        <v>440</v>
      </c>
      <c r="S8" s="183">
        <v>400</v>
      </c>
      <c r="T8" s="183">
        <v>400</v>
      </c>
      <c r="U8" s="184">
        <v>400</v>
      </c>
    </row>
    <row r="9" spans="1:21" ht="14.4" x14ac:dyDescent="0.3">
      <c r="A9" s="180" t="str">
        <f>'Overview locations'!B9</f>
        <v>35AB</v>
      </c>
      <c r="B9" s="181" t="str">
        <f>'Overview locations'!C9</f>
        <v>Julianaschool</v>
      </c>
      <c r="C9" s="181"/>
      <c r="D9" s="181"/>
      <c r="E9" s="181"/>
      <c r="F9" s="181"/>
      <c r="G9" s="181"/>
      <c r="H9" s="181"/>
      <c r="I9" s="181"/>
      <c r="J9" s="180"/>
      <c r="K9" s="181"/>
      <c r="L9" s="183">
        <v>1040</v>
      </c>
      <c r="M9" s="183">
        <v>1040</v>
      </c>
      <c r="N9" s="183">
        <v>1000</v>
      </c>
      <c r="O9" s="183">
        <v>1000</v>
      </c>
      <c r="P9" s="183">
        <v>1000</v>
      </c>
      <c r="Q9" s="183">
        <v>1040</v>
      </c>
      <c r="R9" s="183">
        <v>1000</v>
      </c>
      <c r="S9" s="183">
        <v>1040</v>
      </c>
      <c r="T9" s="183">
        <v>1000</v>
      </c>
      <c r="U9" s="184">
        <v>1000</v>
      </c>
    </row>
    <row r="10" spans="1:21" ht="14.4" x14ac:dyDescent="0.3">
      <c r="A10" s="180" t="str">
        <f>'Overview locations'!B10</f>
        <v>56TB</v>
      </c>
      <c r="B10" s="181" t="str">
        <f>'Overview locations'!C10</f>
        <v>De Hoeksteen</v>
      </c>
      <c r="C10" s="181"/>
      <c r="D10" s="181"/>
      <c r="E10" s="181"/>
      <c r="F10" s="181"/>
      <c r="G10" s="181"/>
      <c r="H10" s="181"/>
      <c r="I10" s="181"/>
      <c r="J10" s="180"/>
      <c r="K10" s="181"/>
      <c r="L10" s="183">
        <v>1400</v>
      </c>
      <c r="M10" s="183">
        <v>1400</v>
      </c>
      <c r="N10" s="183">
        <v>1340</v>
      </c>
      <c r="O10" s="183">
        <v>1340</v>
      </c>
      <c r="P10" s="183">
        <v>1400</v>
      </c>
      <c r="Q10" s="183">
        <v>1440</v>
      </c>
      <c r="R10" s="183">
        <v>1400</v>
      </c>
      <c r="S10" s="183">
        <v>1340</v>
      </c>
      <c r="T10" s="183">
        <v>1340</v>
      </c>
      <c r="U10" s="184">
        <v>1300</v>
      </c>
    </row>
    <row r="11" spans="1:21" ht="14.4" x14ac:dyDescent="0.3">
      <c r="A11" s="180" t="str">
        <f>'Overview locations'!B11</f>
        <v>41CL</v>
      </c>
      <c r="B11" s="181" t="str">
        <f>'Overview locations'!C11</f>
        <v>St. Jozefschool</v>
      </c>
      <c r="C11" s="181"/>
      <c r="D11" s="181"/>
      <c r="E11" s="181"/>
      <c r="F11" s="181"/>
      <c r="G11" s="181"/>
      <c r="H11" s="181"/>
      <c r="I11" s="181"/>
      <c r="J11" s="180"/>
      <c r="K11" s="181"/>
      <c r="L11" s="183">
        <v>840</v>
      </c>
      <c r="M11" s="183">
        <v>800</v>
      </c>
      <c r="N11" s="183">
        <v>740</v>
      </c>
      <c r="O11" s="183">
        <v>600</v>
      </c>
      <c r="P11" s="183">
        <v>600</v>
      </c>
      <c r="Q11" s="183">
        <v>600</v>
      </c>
      <c r="R11" s="183">
        <v>600</v>
      </c>
      <c r="S11" s="183">
        <v>600</v>
      </c>
      <c r="T11" s="183">
        <v>600</v>
      </c>
      <c r="U11" s="184">
        <v>600</v>
      </c>
    </row>
    <row r="12" spans="1:21" ht="14.4" x14ac:dyDescent="0.3">
      <c r="A12" s="180" t="str">
        <f>'Overview locations'!B12</f>
        <v>20XY</v>
      </c>
      <c r="B12" s="181" t="str">
        <f>'Overview locations'!C12</f>
        <v>De Bron</v>
      </c>
      <c r="C12" s="181"/>
      <c r="D12" s="181"/>
      <c r="E12" s="181"/>
      <c r="F12" s="181"/>
      <c r="G12" s="181"/>
      <c r="H12" s="181"/>
      <c r="I12" s="181"/>
      <c r="J12" s="180"/>
      <c r="K12" s="181"/>
      <c r="L12" s="183">
        <v>1240</v>
      </c>
      <c r="M12" s="183">
        <v>1400</v>
      </c>
      <c r="N12" s="183">
        <v>1540</v>
      </c>
      <c r="O12" s="183">
        <v>1640</v>
      </c>
      <c r="P12" s="183">
        <v>1640</v>
      </c>
      <c r="Q12" s="183">
        <v>1640</v>
      </c>
      <c r="R12" s="183">
        <v>1640</v>
      </c>
      <c r="S12" s="183">
        <v>1640</v>
      </c>
      <c r="T12" s="183">
        <v>1640</v>
      </c>
      <c r="U12" s="184">
        <v>1640</v>
      </c>
    </row>
    <row r="13" spans="1:21" x14ac:dyDescent="0.3">
      <c r="A13" s="180"/>
      <c r="B13" s="181"/>
      <c r="C13" s="181"/>
      <c r="D13" s="181"/>
      <c r="E13" s="181"/>
      <c r="F13" s="181"/>
      <c r="G13" s="181"/>
      <c r="H13" s="181"/>
      <c r="I13" s="181"/>
      <c r="J13" s="180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2"/>
    </row>
    <row r="14" spans="1:21" ht="14.4" x14ac:dyDescent="0.3">
      <c r="A14" s="180"/>
      <c r="B14" s="181"/>
      <c r="C14" s="181"/>
      <c r="D14" s="181"/>
      <c r="E14" s="181"/>
      <c r="F14" s="181"/>
      <c r="G14" s="181"/>
      <c r="H14" s="181"/>
      <c r="I14" s="181"/>
      <c r="J14" s="180"/>
      <c r="K14" s="181"/>
      <c r="L14" s="183"/>
      <c r="M14" s="183"/>
      <c r="N14" s="183"/>
      <c r="O14" s="183"/>
      <c r="P14" s="183"/>
      <c r="Q14" s="183"/>
      <c r="R14" s="183"/>
      <c r="S14" s="183"/>
      <c r="T14" s="183"/>
      <c r="U14" s="184"/>
    </row>
    <row r="15" spans="1:21" x14ac:dyDescent="0.3">
      <c r="A15" s="180"/>
      <c r="B15" s="181"/>
      <c r="C15" s="181"/>
      <c r="D15" s="181"/>
      <c r="E15" s="181"/>
      <c r="F15" s="181"/>
      <c r="G15" s="181"/>
      <c r="H15" s="181"/>
      <c r="I15" s="181"/>
      <c r="J15" s="180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2"/>
    </row>
    <row r="16" spans="1:21" x14ac:dyDescent="0.3">
      <c r="A16" s="209"/>
      <c r="B16" s="210"/>
      <c r="C16" s="210"/>
      <c r="D16" s="210"/>
      <c r="E16" s="210"/>
      <c r="F16" s="210"/>
      <c r="G16" s="210"/>
      <c r="H16" s="210"/>
      <c r="I16" s="210"/>
      <c r="J16" s="209"/>
      <c r="K16" s="214" t="s">
        <v>95</v>
      </c>
      <c r="L16" s="215">
        <f>SUM(L3:L12)</f>
        <v>10880</v>
      </c>
      <c r="M16" s="215">
        <f t="shared" ref="M16:U16" si="1">SUM(M3:M12)</f>
        <v>11000</v>
      </c>
      <c r="N16" s="215">
        <f t="shared" si="1"/>
        <v>10940</v>
      </c>
      <c r="O16" s="215">
        <f t="shared" si="1"/>
        <v>10820</v>
      </c>
      <c r="P16" s="215">
        <f t="shared" si="1"/>
        <v>10860</v>
      </c>
      <c r="Q16" s="215">
        <f t="shared" si="1"/>
        <v>10840</v>
      </c>
      <c r="R16" s="215">
        <f t="shared" si="1"/>
        <v>10800</v>
      </c>
      <c r="S16" s="215">
        <f t="shared" si="1"/>
        <v>10780</v>
      </c>
      <c r="T16" s="215">
        <f t="shared" si="1"/>
        <v>10680</v>
      </c>
      <c r="U16" s="216">
        <f t="shared" si="1"/>
        <v>10640</v>
      </c>
    </row>
    <row r="17" spans="1:31" x14ac:dyDescent="0.3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217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1:31" x14ac:dyDescent="0.3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217"/>
      <c r="L18" s="218"/>
      <c r="M18" s="218"/>
      <c r="N18" s="218"/>
      <c r="O18" s="218"/>
      <c r="P18" s="218"/>
      <c r="Q18" s="218"/>
      <c r="R18" s="218"/>
      <c r="S18" s="218"/>
      <c r="T18" s="218"/>
      <c r="U18" s="218"/>
    </row>
    <row r="19" spans="1:31" x14ac:dyDescent="0.3">
      <c r="A19" s="181"/>
      <c r="B19" s="181"/>
      <c r="C19" s="181"/>
      <c r="D19" s="181"/>
      <c r="E19" s="181"/>
      <c r="F19" s="181"/>
      <c r="G19" s="181"/>
      <c r="H19" s="181"/>
      <c r="I19" s="181"/>
      <c r="J19" s="181"/>
      <c r="K19" s="217"/>
      <c r="L19" s="218"/>
      <c r="M19" s="218"/>
      <c r="N19" s="218"/>
      <c r="O19" s="218"/>
      <c r="P19" s="218"/>
      <c r="Q19" s="218"/>
      <c r="R19" s="218"/>
      <c r="S19" s="218"/>
      <c r="T19" s="218"/>
      <c r="U19" s="218"/>
    </row>
    <row r="20" spans="1:31" x14ac:dyDescent="0.3"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1:31" x14ac:dyDescent="0.3">
      <c r="A21" s="176"/>
      <c r="B21" s="179"/>
      <c r="C21" s="177"/>
      <c r="D21" s="177"/>
      <c r="E21" s="177"/>
      <c r="F21" s="177"/>
      <c r="G21" s="177"/>
      <c r="H21" s="177"/>
      <c r="I21" s="177"/>
      <c r="J21" s="177"/>
      <c r="K21" s="177"/>
      <c r="L21" s="178">
        <f>L1</f>
        <v>2022</v>
      </c>
      <c r="M21" s="178">
        <f t="shared" ref="M21:U21" si="2">L21+1</f>
        <v>2023</v>
      </c>
      <c r="N21" s="178">
        <f t="shared" si="2"/>
        <v>2024</v>
      </c>
      <c r="O21" s="178">
        <f t="shared" si="2"/>
        <v>2025</v>
      </c>
      <c r="P21" s="178">
        <f t="shared" si="2"/>
        <v>2026</v>
      </c>
      <c r="Q21" s="178">
        <f t="shared" si="2"/>
        <v>2027</v>
      </c>
      <c r="R21" s="178">
        <f t="shared" si="2"/>
        <v>2028</v>
      </c>
      <c r="S21" s="178">
        <f t="shared" si="2"/>
        <v>2029</v>
      </c>
      <c r="T21" s="178">
        <f t="shared" si="2"/>
        <v>2030</v>
      </c>
      <c r="U21" s="207">
        <f t="shared" si="2"/>
        <v>2031</v>
      </c>
    </row>
    <row r="22" spans="1:31" x14ac:dyDescent="0.3">
      <c r="A22" s="188" t="s">
        <v>17</v>
      </c>
      <c r="B22" s="190" t="s">
        <v>97</v>
      </c>
      <c r="C22" s="189" t="s">
        <v>18</v>
      </c>
      <c r="D22" s="189" t="s">
        <v>19</v>
      </c>
      <c r="E22" s="189" t="s">
        <v>20</v>
      </c>
      <c r="F22" s="189" t="s">
        <v>21</v>
      </c>
      <c r="G22" s="189" t="s">
        <v>22</v>
      </c>
      <c r="H22" s="189" t="s">
        <v>23</v>
      </c>
      <c r="I22" s="189" t="s">
        <v>24</v>
      </c>
      <c r="J22" s="189"/>
      <c r="K22" s="189"/>
      <c r="L22" s="189" t="str">
        <f>"PROGNOSIS COMPENSATION MAINTENANCE "&amp; 'General information'!H10</f>
        <v xml:space="preserve">PROGNOSIS COMPENSATION MAINTENANCE </v>
      </c>
      <c r="M22" s="189" t="str">
        <f>"PROGNOSIS COMPENSATION MAINTENANCE "&amp; 'General information'!I10</f>
        <v xml:space="preserve">PROGNOSIS COMPENSATION MAINTENANCE </v>
      </c>
      <c r="N22" s="189" t="str">
        <f>"PROGNOSIS COMPENSATION MAINTENANCE "&amp; 'General information'!J10</f>
        <v xml:space="preserve">PROGNOSIS COMPENSATION MAINTENANCE </v>
      </c>
      <c r="O22" s="189" t="str">
        <f>"PROGNOSIS COMPENSATION MAINTENANCE "&amp; 'General information'!K10</f>
        <v xml:space="preserve">PROGNOSIS COMPENSATION MAINTENANCE </v>
      </c>
      <c r="P22" s="189" t="str">
        <f>"PROGNOSIS COMPENSATION MAINTENANCE "&amp; 'General information'!L10</f>
        <v xml:space="preserve">PROGNOSIS COMPENSATION MAINTENANCE </v>
      </c>
      <c r="Q22" s="189" t="str">
        <f>"PROGNOSIS COMPENSATION MAINTENANCE "&amp; 'General information'!M10</f>
        <v xml:space="preserve">PROGNOSIS COMPENSATION MAINTENANCE </v>
      </c>
      <c r="R22" s="189" t="str">
        <f>"PROGNOSIS COMPENSATION MAINTENANCE "&amp; 'General information'!N10</f>
        <v xml:space="preserve">PROGNOSIS COMPENSATION MAINTENANCE </v>
      </c>
      <c r="S22" s="189" t="str">
        <f>"PROGNOSIS COMPENSATION MAINTENANCE "&amp; 'General information'!O10</f>
        <v xml:space="preserve">PROGNOSIS COMPENSATION MAINTENANCE </v>
      </c>
      <c r="T22" s="189" t="str">
        <f>"PROGNOSIS COMPENSATION MAINTENANCE "&amp; 'General information'!P10</f>
        <v xml:space="preserve">PROGNOSIS COMPENSATION MAINTENANCE </v>
      </c>
      <c r="U22" s="190" t="str">
        <f>"PROGNOSIS COMPENSATION MAINTENANCE "&amp; 'General information'!Q10</f>
        <v xml:space="preserve">PROGNOSIS COMPENSATION MAINTENANCE </v>
      </c>
    </row>
    <row r="23" spans="1:31" x14ac:dyDescent="0.3">
      <c r="A23" s="176" t="str">
        <f>'Overview locations'!B3</f>
        <v>13GV</v>
      </c>
      <c r="B23" s="179" t="str">
        <f>'Overview locations'!C3</f>
        <v>Annie MG Schmidtschool</v>
      </c>
      <c r="C23" s="177"/>
      <c r="D23" s="177"/>
      <c r="E23" s="177"/>
      <c r="F23" s="177"/>
      <c r="G23" s="177"/>
      <c r="H23" s="177"/>
      <c r="I23" s="177"/>
      <c r="J23" s="177"/>
      <c r="K23" s="177"/>
      <c r="L23" s="204">
        <f>1488+L3*93</f>
        <v>113088</v>
      </c>
      <c r="M23" s="204">
        <f t="shared" ref="M23:U23" si="3">1488+M3*93</f>
        <v>116808</v>
      </c>
      <c r="N23" s="204">
        <f t="shared" si="3"/>
        <v>116808</v>
      </c>
      <c r="O23" s="204">
        <f t="shared" si="3"/>
        <v>116808</v>
      </c>
      <c r="P23" s="204">
        <f t="shared" si="3"/>
        <v>122388</v>
      </c>
      <c r="Q23" s="204">
        <f t="shared" si="3"/>
        <v>122388</v>
      </c>
      <c r="R23" s="204">
        <f t="shared" si="3"/>
        <v>122388</v>
      </c>
      <c r="S23" s="204">
        <f t="shared" si="3"/>
        <v>126108</v>
      </c>
      <c r="T23" s="204">
        <f t="shared" si="3"/>
        <v>126108</v>
      </c>
      <c r="U23" s="204">
        <f t="shared" si="3"/>
        <v>126108</v>
      </c>
      <c r="V23" s="125"/>
    </row>
    <row r="24" spans="1:31" x14ac:dyDescent="0.3">
      <c r="A24" s="180" t="str">
        <f>'Overview locations'!B4</f>
        <v>24TK</v>
      </c>
      <c r="B24" s="182" t="str">
        <f>'Overview locations'!C4</f>
        <v>De Toermalijn</v>
      </c>
      <c r="C24" s="181"/>
      <c r="D24" s="181"/>
      <c r="E24" s="181"/>
      <c r="F24" s="181"/>
      <c r="G24" s="181"/>
      <c r="H24" s="181"/>
      <c r="I24" s="181"/>
      <c r="J24" s="181"/>
      <c r="K24" s="181"/>
      <c r="L24" s="204">
        <f t="shared" ref="L24:U32" si="4">1488+L4*93</f>
        <v>168888</v>
      </c>
      <c r="M24" s="204">
        <f t="shared" si="4"/>
        <v>168888</v>
      </c>
      <c r="N24" s="204">
        <f t="shared" si="4"/>
        <v>168888</v>
      </c>
      <c r="O24" s="204">
        <f t="shared" si="4"/>
        <v>168888</v>
      </c>
      <c r="P24" s="204">
        <f t="shared" si="4"/>
        <v>163308</v>
      </c>
      <c r="Q24" s="204">
        <f t="shared" si="4"/>
        <v>163308</v>
      </c>
      <c r="R24" s="204">
        <f t="shared" si="4"/>
        <v>163308</v>
      </c>
      <c r="S24" s="204">
        <f t="shared" si="4"/>
        <v>163308</v>
      </c>
      <c r="T24" s="204">
        <f t="shared" si="4"/>
        <v>163308</v>
      </c>
      <c r="U24" s="204">
        <f t="shared" si="4"/>
        <v>163308</v>
      </c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31" x14ac:dyDescent="0.3">
      <c r="A25" s="180" t="str">
        <f>'Overview locations'!B5</f>
        <v>37BL</v>
      </c>
      <c r="B25" s="182" t="str">
        <f>'Overview locations'!C5</f>
        <v>De Regenboog</v>
      </c>
      <c r="C25" s="181"/>
      <c r="D25" s="181"/>
      <c r="E25" s="181"/>
      <c r="F25" s="181"/>
      <c r="G25" s="181"/>
      <c r="H25" s="181"/>
      <c r="I25" s="181"/>
      <c r="J25" s="181"/>
      <c r="K25" s="181"/>
      <c r="L25" s="204">
        <f t="shared" si="4"/>
        <v>61008</v>
      </c>
      <c r="M25" s="204">
        <f t="shared" si="4"/>
        <v>61008</v>
      </c>
      <c r="N25" s="204">
        <f t="shared" si="4"/>
        <v>61008</v>
      </c>
      <c r="O25" s="204">
        <f t="shared" si="4"/>
        <v>57288</v>
      </c>
      <c r="P25" s="204">
        <f t="shared" si="4"/>
        <v>57288</v>
      </c>
      <c r="Q25" s="204">
        <f t="shared" si="4"/>
        <v>57288</v>
      </c>
      <c r="R25" s="204">
        <f t="shared" si="4"/>
        <v>61008</v>
      </c>
      <c r="S25" s="204">
        <f t="shared" si="4"/>
        <v>61008</v>
      </c>
      <c r="T25" s="204">
        <f t="shared" si="4"/>
        <v>61008</v>
      </c>
      <c r="U25" s="204">
        <f t="shared" si="4"/>
        <v>61008</v>
      </c>
    </row>
    <row r="26" spans="1:31" x14ac:dyDescent="0.3">
      <c r="A26" s="180" t="str">
        <f>'Overview locations'!B6</f>
        <v>43TT</v>
      </c>
      <c r="B26" s="182" t="str">
        <f>'Overview locations'!C6</f>
        <v>Het Kompas</v>
      </c>
      <c r="C26" s="181"/>
      <c r="D26" s="181"/>
      <c r="E26" s="181"/>
      <c r="F26" s="181"/>
      <c r="G26" s="181"/>
      <c r="H26" s="181"/>
      <c r="I26" s="181"/>
      <c r="J26" s="181"/>
      <c r="K26" s="181"/>
      <c r="L26" s="204">
        <f t="shared" si="4"/>
        <v>135408</v>
      </c>
      <c r="M26" s="204">
        <f t="shared" si="4"/>
        <v>131688</v>
      </c>
      <c r="N26" s="204">
        <f t="shared" si="4"/>
        <v>131688</v>
      </c>
      <c r="O26" s="204">
        <f t="shared" si="4"/>
        <v>131688</v>
      </c>
      <c r="P26" s="204">
        <f t="shared" si="4"/>
        <v>131688</v>
      </c>
      <c r="Q26" s="204">
        <f t="shared" si="4"/>
        <v>126108</v>
      </c>
      <c r="R26" s="204">
        <f t="shared" si="4"/>
        <v>126108</v>
      </c>
      <c r="S26" s="204">
        <f t="shared" si="4"/>
        <v>126108</v>
      </c>
      <c r="T26" s="204">
        <f t="shared" si="4"/>
        <v>126108</v>
      </c>
      <c r="U26" s="204">
        <f t="shared" si="4"/>
        <v>126108</v>
      </c>
    </row>
    <row r="27" spans="1:31" x14ac:dyDescent="0.3">
      <c r="A27" s="180" t="str">
        <f>'Overview locations'!B7</f>
        <v>31RV</v>
      </c>
      <c r="B27" s="182" t="str">
        <f>'Overview locations'!C7</f>
        <v>Het Palet</v>
      </c>
      <c r="C27" s="181"/>
      <c r="D27" s="181"/>
      <c r="E27" s="181"/>
      <c r="F27" s="181"/>
      <c r="G27" s="181"/>
      <c r="H27" s="181"/>
      <c r="I27" s="181"/>
      <c r="J27" s="181"/>
      <c r="K27" s="181"/>
      <c r="L27" s="204">
        <f t="shared" si="4"/>
        <v>79608</v>
      </c>
      <c r="M27" s="204">
        <f t="shared" si="4"/>
        <v>79608</v>
      </c>
      <c r="N27" s="204">
        <f t="shared" si="4"/>
        <v>75888</v>
      </c>
      <c r="O27" s="204">
        <f t="shared" si="4"/>
        <v>75888</v>
      </c>
      <c r="P27" s="204">
        <f t="shared" si="4"/>
        <v>70308</v>
      </c>
      <c r="Q27" s="204">
        <f t="shared" si="4"/>
        <v>70308</v>
      </c>
      <c r="R27" s="204">
        <f t="shared" si="4"/>
        <v>66588</v>
      </c>
      <c r="S27" s="204">
        <f t="shared" si="4"/>
        <v>66588</v>
      </c>
      <c r="T27" s="204">
        <f t="shared" si="4"/>
        <v>61008</v>
      </c>
      <c r="U27" s="204">
        <f t="shared" si="4"/>
        <v>61008</v>
      </c>
    </row>
    <row r="28" spans="1:31" x14ac:dyDescent="0.3">
      <c r="A28" s="180" t="str">
        <f>'Overview locations'!B8</f>
        <v>22AA</v>
      </c>
      <c r="B28" s="182" t="str">
        <f>'Overview locations'!C8</f>
        <v>De Wegwijzer</v>
      </c>
      <c r="C28" s="181"/>
      <c r="D28" s="181"/>
      <c r="E28" s="181"/>
      <c r="F28" s="181"/>
      <c r="G28" s="181"/>
      <c r="H28" s="181"/>
      <c r="I28" s="181"/>
      <c r="J28" s="181"/>
      <c r="K28" s="181"/>
      <c r="L28" s="204">
        <f t="shared" si="4"/>
        <v>42408</v>
      </c>
      <c r="M28" s="204">
        <f t="shared" si="4"/>
        <v>42408</v>
      </c>
      <c r="N28" s="204">
        <f t="shared" si="4"/>
        <v>42408</v>
      </c>
      <c r="O28" s="204">
        <f t="shared" si="4"/>
        <v>38688</v>
      </c>
      <c r="P28" s="204">
        <f t="shared" si="4"/>
        <v>42408</v>
      </c>
      <c r="Q28" s="204">
        <f t="shared" si="4"/>
        <v>38688</v>
      </c>
      <c r="R28" s="204">
        <f t="shared" si="4"/>
        <v>42408</v>
      </c>
      <c r="S28" s="204">
        <f t="shared" si="4"/>
        <v>38688</v>
      </c>
      <c r="T28" s="204">
        <f t="shared" si="4"/>
        <v>38688</v>
      </c>
      <c r="U28" s="204">
        <f t="shared" si="4"/>
        <v>38688</v>
      </c>
    </row>
    <row r="29" spans="1:31" x14ac:dyDescent="0.3">
      <c r="A29" s="180" t="str">
        <f>'Overview locations'!B9</f>
        <v>35AB</v>
      </c>
      <c r="B29" s="182" t="str">
        <f>'Overview locations'!C9</f>
        <v>Julianaschool</v>
      </c>
      <c r="C29" s="181"/>
      <c r="D29" s="181"/>
      <c r="E29" s="181"/>
      <c r="F29" s="181"/>
      <c r="G29" s="181"/>
      <c r="H29" s="181"/>
      <c r="I29" s="181"/>
      <c r="J29" s="181"/>
      <c r="K29" s="181"/>
      <c r="L29" s="204">
        <f t="shared" si="4"/>
        <v>98208</v>
      </c>
      <c r="M29" s="204">
        <f t="shared" si="4"/>
        <v>98208</v>
      </c>
      <c r="N29" s="204">
        <f t="shared" si="4"/>
        <v>94488</v>
      </c>
      <c r="O29" s="204">
        <f t="shared" si="4"/>
        <v>94488</v>
      </c>
      <c r="P29" s="204">
        <f t="shared" si="4"/>
        <v>94488</v>
      </c>
      <c r="Q29" s="204">
        <f t="shared" si="4"/>
        <v>98208</v>
      </c>
      <c r="R29" s="204">
        <f t="shared" si="4"/>
        <v>94488</v>
      </c>
      <c r="S29" s="204">
        <f t="shared" si="4"/>
        <v>98208</v>
      </c>
      <c r="T29" s="204">
        <f t="shared" si="4"/>
        <v>94488</v>
      </c>
      <c r="U29" s="204">
        <f t="shared" si="4"/>
        <v>94488</v>
      </c>
    </row>
    <row r="30" spans="1:31" x14ac:dyDescent="0.3">
      <c r="A30" s="180" t="str">
        <f>'Overview locations'!B10</f>
        <v>56TB</v>
      </c>
      <c r="B30" s="182" t="str">
        <f>'Overview locations'!C10</f>
        <v>De Hoeksteen</v>
      </c>
      <c r="C30" s="193"/>
      <c r="D30" s="181"/>
      <c r="E30" s="181"/>
      <c r="F30" s="181"/>
      <c r="G30" s="181"/>
      <c r="H30" s="181"/>
      <c r="I30" s="181"/>
      <c r="J30" s="181"/>
      <c r="K30" s="181"/>
      <c r="L30" s="204">
        <f t="shared" si="4"/>
        <v>131688</v>
      </c>
      <c r="M30" s="204">
        <f t="shared" si="4"/>
        <v>131688</v>
      </c>
      <c r="N30" s="204">
        <f t="shared" si="4"/>
        <v>126108</v>
      </c>
      <c r="O30" s="204">
        <f t="shared" si="4"/>
        <v>126108</v>
      </c>
      <c r="P30" s="204">
        <f t="shared" si="4"/>
        <v>131688</v>
      </c>
      <c r="Q30" s="204">
        <f t="shared" si="4"/>
        <v>135408</v>
      </c>
      <c r="R30" s="204">
        <f t="shared" si="4"/>
        <v>131688</v>
      </c>
      <c r="S30" s="204">
        <f t="shared" si="4"/>
        <v>126108</v>
      </c>
      <c r="T30" s="204">
        <f t="shared" si="4"/>
        <v>126108</v>
      </c>
      <c r="U30" s="204">
        <f t="shared" si="4"/>
        <v>122388</v>
      </c>
    </row>
    <row r="31" spans="1:31" x14ac:dyDescent="0.3">
      <c r="A31" s="180" t="str">
        <f>'Overview locations'!B11</f>
        <v>41CL</v>
      </c>
      <c r="B31" s="182" t="str">
        <f>'Overview locations'!C11</f>
        <v>St. Jozefschool</v>
      </c>
      <c r="C31" s="193"/>
      <c r="D31" s="181"/>
      <c r="E31" s="181"/>
      <c r="F31" s="181"/>
      <c r="G31" s="181"/>
      <c r="H31" s="181"/>
      <c r="I31" s="181"/>
      <c r="J31" s="181"/>
      <c r="K31" s="181"/>
      <c r="L31" s="204">
        <f t="shared" si="4"/>
        <v>79608</v>
      </c>
      <c r="M31" s="204">
        <f t="shared" si="4"/>
        <v>75888</v>
      </c>
      <c r="N31" s="204">
        <f t="shared" si="4"/>
        <v>70308</v>
      </c>
      <c r="O31" s="204">
        <f t="shared" si="4"/>
        <v>57288</v>
      </c>
      <c r="P31" s="204">
        <f t="shared" si="4"/>
        <v>57288</v>
      </c>
      <c r="Q31" s="204">
        <f t="shared" si="4"/>
        <v>57288</v>
      </c>
      <c r="R31" s="204">
        <f t="shared" si="4"/>
        <v>57288</v>
      </c>
      <c r="S31" s="204">
        <f t="shared" si="4"/>
        <v>57288</v>
      </c>
      <c r="T31" s="204">
        <f t="shared" si="4"/>
        <v>57288</v>
      </c>
      <c r="U31" s="204">
        <f t="shared" si="4"/>
        <v>57288</v>
      </c>
    </row>
    <row r="32" spans="1:31" x14ac:dyDescent="0.3">
      <c r="A32" s="180" t="str">
        <f>'Overview locations'!B12</f>
        <v>20XY</v>
      </c>
      <c r="B32" s="182" t="str">
        <f>'Overview locations'!C12</f>
        <v>De Bron</v>
      </c>
      <c r="C32" s="181"/>
      <c r="D32" s="181"/>
      <c r="E32" s="181"/>
      <c r="F32" s="181"/>
      <c r="G32" s="181"/>
      <c r="H32" s="181"/>
      <c r="I32" s="181"/>
      <c r="J32" s="181"/>
      <c r="K32" s="181"/>
      <c r="L32" s="204">
        <f t="shared" si="4"/>
        <v>116808</v>
      </c>
      <c r="M32" s="204">
        <f t="shared" si="4"/>
        <v>131688</v>
      </c>
      <c r="N32" s="204">
        <f t="shared" si="4"/>
        <v>144708</v>
      </c>
      <c r="O32" s="204">
        <f t="shared" si="4"/>
        <v>154008</v>
      </c>
      <c r="P32" s="204">
        <f t="shared" si="4"/>
        <v>154008</v>
      </c>
      <c r="Q32" s="204">
        <f t="shared" si="4"/>
        <v>154008</v>
      </c>
      <c r="R32" s="204">
        <f t="shared" si="4"/>
        <v>154008</v>
      </c>
      <c r="S32" s="204">
        <f t="shared" si="4"/>
        <v>154008</v>
      </c>
      <c r="T32" s="204">
        <f t="shared" si="4"/>
        <v>154008</v>
      </c>
      <c r="U32" s="204">
        <f t="shared" si="4"/>
        <v>154008</v>
      </c>
    </row>
    <row r="33" spans="1:21" x14ac:dyDescent="0.3">
      <c r="A33" s="180"/>
      <c r="B33" s="182"/>
      <c r="C33" s="181"/>
      <c r="D33" s="181"/>
      <c r="E33" s="181"/>
      <c r="F33" s="181"/>
      <c r="G33" s="181"/>
      <c r="H33" s="181"/>
      <c r="I33" s="181"/>
      <c r="J33" s="181"/>
      <c r="K33" s="181"/>
      <c r="L33" s="205"/>
      <c r="M33" s="205"/>
      <c r="N33" s="205"/>
      <c r="O33" s="205"/>
      <c r="P33" s="205"/>
      <c r="Q33" s="205"/>
      <c r="R33" s="205"/>
      <c r="S33" s="205"/>
      <c r="T33" s="205"/>
      <c r="U33" s="206"/>
    </row>
    <row r="34" spans="1:21" x14ac:dyDescent="0.3">
      <c r="A34" s="180"/>
      <c r="B34" s="182"/>
      <c r="C34" s="181"/>
      <c r="D34" s="181"/>
      <c r="E34" s="181"/>
      <c r="F34" s="181"/>
      <c r="G34" s="181"/>
      <c r="H34" s="181"/>
      <c r="I34" s="181"/>
      <c r="J34" s="181"/>
      <c r="K34" s="181"/>
      <c r="L34" s="191"/>
      <c r="M34" s="191"/>
      <c r="N34" s="191"/>
      <c r="O34" s="191"/>
      <c r="P34" s="191"/>
      <c r="Q34" s="191"/>
      <c r="R34" s="191"/>
      <c r="S34" s="191"/>
      <c r="T34" s="191"/>
      <c r="U34" s="192"/>
    </row>
    <row r="35" spans="1:21" x14ac:dyDescent="0.3">
      <c r="A35" s="180"/>
      <c r="B35" s="182"/>
      <c r="C35" s="181"/>
      <c r="D35" s="181"/>
      <c r="E35" s="181"/>
      <c r="F35" s="181"/>
      <c r="G35" s="181"/>
      <c r="H35" s="181"/>
      <c r="I35" s="181"/>
      <c r="J35" s="181"/>
      <c r="K35" s="181"/>
      <c r="L35" s="194"/>
      <c r="M35" s="194"/>
      <c r="N35" s="194"/>
      <c r="O35" s="194"/>
      <c r="P35" s="194"/>
      <c r="Q35" s="194"/>
      <c r="R35" s="194"/>
      <c r="S35" s="194"/>
      <c r="T35" s="194"/>
      <c r="U35" s="195"/>
    </row>
    <row r="36" spans="1:21" x14ac:dyDescent="0.3">
      <c r="A36" s="209"/>
      <c r="B36" s="211"/>
      <c r="C36" s="210"/>
      <c r="D36" s="210"/>
      <c r="E36" s="210"/>
      <c r="F36" s="210"/>
      <c r="G36" s="210"/>
      <c r="H36" s="210"/>
      <c r="I36" s="210"/>
      <c r="J36" s="210"/>
      <c r="K36" s="214" t="s">
        <v>95</v>
      </c>
      <c r="L36" s="212">
        <f>L23+L24+L25+L27+L29+L30+L31+L28</f>
        <v>774504</v>
      </c>
      <c r="M36" s="212">
        <f t="shared" ref="M36:T36" si="5">M23+M24+M25+M27+M29+M30+M31+M28</f>
        <v>774504</v>
      </c>
      <c r="N36" s="212">
        <f t="shared" si="5"/>
        <v>755904</v>
      </c>
      <c r="O36" s="212">
        <f t="shared" si="5"/>
        <v>735444</v>
      </c>
      <c r="P36" s="212">
        <f t="shared" si="5"/>
        <v>739164</v>
      </c>
      <c r="Q36" s="212">
        <f t="shared" si="5"/>
        <v>742884</v>
      </c>
      <c r="R36" s="212">
        <f t="shared" si="5"/>
        <v>739164</v>
      </c>
      <c r="S36" s="212">
        <f t="shared" si="5"/>
        <v>737304</v>
      </c>
      <c r="T36" s="212">
        <f t="shared" si="5"/>
        <v>728004</v>
      </c>
      <c r="U36" s="213">
        <f>U23+U24+U25+U27+U29+U30+U31+U28</f>
        <v>724284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2:CT26"/>
  <sheetViews>
    <sheetView showGridLines="0" topLeftCell="AO1" zoomScale="115" zoomScaleNormal="100" zoomScaleSheetLayoutView="100" workbookViewId="0">
      <selection activeCell="AV2" sqref="AV2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8.88671875" style="1" customWidth="1"/>
    <col min="4" max="42" width="11.33203125" style="1" customWidth="1"/>
    <col min="43" max="43" width="18.6640625" style="1" bestFit="1" customWidth="1"/>
    <col min="44" max="44" width="11.33203125" style="1" customWidth="1"/>
    <col min="45" max="45" width="11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3.44140625" style="7" bestFit="1" customWidth="1"/>
    <col min="52" max="52" width="14.6640625" style="7" bestFit="1" customWidth="1"/>
    <col min="53" max="53" width="6.44140625" style="7" bestFit="1" customWidth="1"/>
    <col min="54" max="98" width="9.109375" style="7"/>
    <col min="99" max="16384" width="9.109375" style="1"/>
  </cols>
  <sheetData>
    <row r="2" spans="1:98" x14ac:dyDescent="0.2">
      <c r="B2" s="56"/>
      <c r="C2" s="60" t="str">
        <f>'General information'!C4</f>
        <v>SERVICE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61"/>
      <c r="AR2" s="62"/>
      <c r="AS2" s="62" t="str">
        <f>'General information'!C10&amp;"-"&amp;'Overview 10yr'!P4</f>
        <v>2022-2031</v>
      </c>
      <c r="AT2" s="62" t="str">
        <f>'General information'!C10+10&amp;"-"&amp;'Overview 10yr'!P4+10</f>
        <v>2032-2041</v>
      </c>
      <c r="AU2" s="62" t="str">
        <f>'General information'!C10+20&amp;"-"&amp;'Overview 10yr'!P4+20</f>
        <v>2042-2051</v>
      </c>
      <c r="AV2" s="62" t="str">
        <f>'General information'!C10+30&amp;"-"&amp;'Overview 10yr'!P4+30</f>
        <v>2052-2061</v>
      </c>
    </row>
    <row r="3" spans="1:98" x14ac:dyDescent="0.2">
      <c r="B3" s="50" t="s">
        <v>17</v>
      </c>
      <c r="C3" s="219" t="s">
        <v>70</v>
      </c>
      <c r="D3" s="51">
        <f>'General information'!C10</f>
        <v>2022</v>
      </c>
      <c r="E3" s="51">
        <f>D3+1</f>
        <v>2023</v>
      </c>
      <c r="F3" s="51">
        <f t="shared" ref="F3:AQ3" si="0">E3+1</f>
        <v>2024</v>
      </c>
      <c r="G3" s="51">
        <f t="shared" si="0"/>
        <v>2025</v>
      </c>
      <c r="H3" s="51">
        <f t="shared" si="0"/>
        <v>2026</v>
      </c>
      <c r="I3" s="51">
        <f t="shared" si="0"/>
        <v>2027</v>
      </c>
      <c r="J3" s="51">
        <f t="shared" si="0"/>
        <v>2028</v>
      </c>
      <c r="K3" s="51">
        <f t="shared" si="0"/>
        <v>2029</v>
      </c>
      <c r="L3" s="51">
        <f t="shared" si="0"/>
        <v>2030</v>
      </c>
      <c r="M3" s="51">
        <f t="shared" si="0"/>
        <v>2031</v>
      </c>
      <c r="N3" s="51">
        <f t="shared" si="0"/>
        <v>2032</v>
      </c>
      <c r="O3" s="51">
        <f t="shared" si="0"/>
        <v>2033</v>
      </c>
      <c r="P3" s="51">
        <f t="shared" si="0"/>
        <v>2034</v>
      </c>
      <c r="Q3" s="51">
        <f t="shared" si="0"/>
        <v>2035</v>
      </c>
      <c r="R3" s="51">
        <f t="shared" si="0"/>
        <v>2036</v>
      </c>
      <c r="S3" s="51">
        <f t="shared" si="0"/>
        <v>2037</v>
      </c>
      <c r="T3" s="51">
        <f t="shared" si="0"/>
        <v>2038</v>
      </c>
      <c r="U3" s="51">
        <f t="shared" si="0"/>
        <v>2039</v>
      </c>
      <c r="V3" s="51">
        <f t="shared" si="0"/>
        <v>2040</v>
      </c>
      <c r="W3" s="51">
        <f t="shared" si="0"/>
        <v>2041</v>
      </c>
      <c r="X3" s="51">
        <f t="shared" si="0"/>
        <v>2042</v>
      </c>
      <c r="Y3" s="51">
        <f t="shared" si="0"/>
        <v>2043</v>
      </c>
      <c r="Z3" s="51">
        <f t="shared" si="0"/>
        <v>2044</v>
      </c>
      <c r="AA3" s="51">
        <f t="shared" si="0"/>
        <v>2045</v>
      </c>
      <c r="AB3" s="51">
        <f t="shared" si="0"/>
        <v>2046</v>
      </c>
      <c r="AC3" s="51">
        <f t="shared" si="0"/>
        <v>2047</v>
      </c>
      <c r="AD3" s="51">
        <f t="shared" si="0"/>
        <v>2048</v>
      </c>
      <c r="AE3" s="51">
        <f t="shared" si="0"/>
        <v>2049</v>
      </c>
      <c r="AF3" s="51">
        <f t="shared" si="0"/>
        <v>2050</v>
      </c>
      <c r="AG3" s="51">
        <f t="shared" si="0"/>
        <v>2051</v>
      </c>
      <c r="AH3" s="51">
        <f t="shared" si="0"/>
        <v>2052</v>
      </c>
      <c r="AI3" s="51">
        <f t="shared" si="0"/>
        <v>2053</v>
      </c>
      <c r="AJ3" s="51">
        <f t="shared" si="0"/>
        <v>2054</v>
      </c>
      <c r="AK3" s="51">
        <f t="shared" si="0"/>
        <v>2055</v>
      </c>
      <c r="AL3" s="51">
        <f t="shared" si="0"/>
        <v>2056</v>
      </c>
      <c r="AM3" s="51">
        <f t="shared" si="0"/>
        <v>2057</v>
      </c>
      <c r="AN3" s="51">
        <f t="shared" si="0"/>
        <v>2058</v>
      </c>
      <c r="AO3" s="51">
        <f t="shared" si="0"/>
        <v>2059</v>
      </c>
      <c r="AP3" s="51">
        <f t="shared" si="0"/>
        <v>2060</v>
      </c>
      <c r="AQ3" s="51">
        <f t="shared" si="0"/>
        <v>2061</v>
      </c>
      <c r="AR3" s="63" t="s">
        <v>95</v>
      </c>
      <c r="AS3" s="52" t="s">
        <v>95</v>
      </c>
      <c r="AT3" s="52" t="s">
        <v>95</v>
      </c>
      <c r="AU3" s="52" t="s">
        <v>95</v>
      </c>
      <c r="AV3" s="52" t="s">
        <v>95</v>
      </c>
    </row>
    <row r="4" spans="1:98" s="5" customFormat="1" x14ac:dyDescent="0.2">
      <c r="A4" s="3"/>
      <c r="B4" s="53" t="str">
        <f>'Overview locations'!B3</f>
        <v>13GV</v>
      </c>
      <c r="C4" s="53" t="str">
        <f>'Overview locations'!C3</f>
        <v>Annie MG Schmidtschool</v>
      </c>
      <c r="D4" s="83">
        <v>19751</v>
      </c>
      <c r="E4" s="83">
        <v>68702</v>
      </c>
      <c r="F4" s="83">
        <v>20741</v>
      </c>
      <c r="G4" s="83">
        <v>93323</v>
      </c>
      <c r="H4" s="83">
        <v>12608</v>
      </c>
      <c r="I4" s="83">
        <v>240233</v>
      </c>
      <c r="J4" s="83">
        <v>52597</v>
      </c>
      <c r="K4" s="83">
        <v>94331</v>
      </c>
      <c r="L4" s="83">
        <v>34861</v>
      </c>
      <c r="M4" s="83">
        <v>44102</v>
      </c>
      <c r="N4" s="83">
        <v>73366</v>
      </c>
      <c r="O4" s="83">
        <v>72934</v>
      </c>
      <c r="P4" s="83">
        <v>3383</v>
      </c>
      <c r="Q4" s="83">
        <v>31505</v>
      </c>
      <c r="R4" s="83">
        <v>7314</v>
      </c>
      <c r="S4" s="83">
        <v>135802</v>
      </c>
      <c r="T4" s="83">
        <v>134883</v>
      </c>
      <c r="U4" s="83">
        <v>19078</v>
      </c>
      <c r="V4" s="83">
        <v>10927</v>
      </c>
      <c r="W4" s="83">
        <v>8193</v>
      </c>
      <c r="X4" s="83">
        <v>74706</v>
      </c>
      <c r="Y4" s="83">
        <v>231364</v>
      </c>
      <c r="Z4" s="83">
        <v>35114</v>
      </c>
      <c r="AA4" s="83">
        <v>54871</v>
      </c>
      <c r="AB4" s="83">
        <v>13810</v>
      </c>
      <c r="AC4" s="83">
        <v>12123</v>
      </c>
      <c r="AD4" s="83">
        <v>53412</v>
      </c>
      <c r="AE4" s="83">
        <v>100964</v>
      </c>
      <c r="AF4" s="83">
        <v>28087</v>
      </c>
      <c r="AG4" s="83">
        <v>81723</v>
      </c>
      <c r="AH4" s="83">
        <v>38015</v>
      </c>
      <c r="AI4" s="83">
        <v>51689</v>
      </c>
      <c r="AJ4" s="83">
        <v>97458</v>
      </c>
      <c r="AK4" s="83">
        <v>74637</v>
      </c>
      <c r="AL4" s="83">
        <v>45711</v>
      </c>
      <c r="AM4" s="83">
        <v>33050</v>
      </c>
      <c r="AN4" s="83">
        <v>61817</v>
      </c>
      <c r="AO4" s="83">
        <v>20969</v>
      </c>
      <c r="AP4" s="83">
        <v>2510</v>
      </c>
      <c r="AQ4" s="83">
        <v>112045</v>
      </c>
      <c r="AR4" s="64">
        <f>SUM(D4:AQ4)</f>
        <v>2402709</v>
      </c>
      <c r="AS4" s="23">
        <f>SUM(D4:M4)</f>
        <v>681249</v>
      </c>
      <c r="AT4" s="23">
        <f>SUM(N4:W4)</f>
        <v>497385</v>
      </c>
      <c r="AU4" s="23">
        <f>SUM(X4:AG4)</f>
        <v>686174</v>
      </c>
      <c r="AV4" s="23">
        <f>SUM(AH4:AQ4)</f>
        <v>537901</v>
      </c>
      <c r="AW4" s="3"/>
      <c r="AX4" s="3"/>
      <c r="AY4" s="129"/>
      <c r="AZ4" s="128"/>
      <c r="BA4" s="128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55" t="str">
        <f>'Overview locations'!B4</f>
        <v>24TK</v>
      </c>
      <c r="C5" s="55" t="str">
        <f>'Overview locations'!C4</f>
        <v>De Toermalijn</v>
      </c>
      <c r="D5" s="84">
        <v>101834</v>
      </c>
      <c r="E5" s="84">
        <v>463</v>
      </c>
      <c r="F5" s="84">
        <v>19336</v>
      </c>
      <c r="G5" s="84">
        <v>4913</v>
      </c>
      <c r="H5" s="84">
        <v>8988</v>
      </c>
      <c r="I5" s="84">
        <v>100733</v>
      </c>
      <c r="J5" s="84">
        <v>31065</v>
      </c>
      <c r="K5" s="84">
        <v>19708</v>
      </c>
      <c r="L5" s="84">
        <v>29700</v>
      </c>
      <c r="M5" s="84">
        <v>6508</v>
      </c>
      <c r="N5" s="84">
        <v>453510</v>
      </c>
      <c r="O5" s="84">
        <v>32166</v>
      </c>
      <c r="P5" s="84">
        <v>1878</v>
      </c>
      <c r="Q5" s="84">
        <v>1624</v>
      </c>
      <c r="R5" s="84">
        <v>72458</v>
      </c>
      <c r="S5" s="84">
        <v>35321</v>
      </c>
      <c r="T5" s="84">
        <v>20022</v>
      </c>
      <c r="U5" s="84">
        <v>24725</v>
      </c>
      <c r="V5" s="84">
        <v>18832</v>
      </c>
      <c r="W5" s="84">
        <v>15700</v>
      </c>
      <c r="X5" s="84">
        <v>481556</v>
      </c>
      <c r="Y5" s="84">
        <v>463</v>
      </c>
      <c r="Z5" s="84">
        <v>1982</v>
      </c>
      <c r="AA5" s="84">
        <v>56712</v>
      </c>
      <c r="AB5" s="84">
        <v>79859</v>
      </c>
      <c r="AC5" s="84">
        <v>43663</v>
      </c>
      <c r="AD5" s="84">
        <v>19336</v>
      </c>
      <c r="AE5" s="84">
        <v>4913</v>
      </c>
      <c r="AF5" s="84">
        <v>12095</v>
      </c>
      <c r="AG5" s="84">
        <v>72716</v>
      </c>
      <c r="AH5" s="84">
        <v>101374</v>
      </c>
      <c r="AI5" s="84">
        <v>9654</v>
      </c>
      <c r="AJ5" s="84">
        <v>12493</v>
      </c>
      <c r="AK5" s="84">
        <v>463</v>
      </c>
      <c r="AL5" s="84">
        <v>60311</v>
      </c>
      <c r="AM5" s="84">
        <v>280262</v>
      </c>
      <c r="AN5" s="84">
        <v>14691</v>
      </c>
      <c r="AO5" s="84">
        <v>463</v>
      </c>
      <c r="AP5" s="84">
        <v>48397</v>
      </c>
      <c r="AQ5" s="84">
        <v>10959</v>
      </c>
      <c r="AR5" s="85">
        <f>SUM(D5:AQ5)</f>
        <v>2311846</v>
      </c>
      <c r="AS5" s="86">
        <f>SUM(D5:M5)</f>
        <v>323248</v>
      </c>
      <c r="AT5" s="86">
        <f>SUM(N5:W5)</f>
        <v>676236</v>
      </c>
      <c r="AU5" s="86">
        <f>SUM(X5:AG5)</f>
        <v>773295</v>
      </c>
      <c r="AV5" s="86">
        <f>SUM(AH5:AQ5)</f>
        <v>539067</v>
      </c>
    </row>
    <row r="6" spans="1:98" s="5" customFormat="1" x14ac:dyDescent="0.2">
      <c r="A6" s="3"/>
      <c r="B6" s="53" t="str">
        <f>'Overview locations'!B5</f>
        <v>37BL</v>
      </c>
      <c r="C6" s="53" t="str">
        <f>'Overview locations'!C5</f>
        <v>De Regenboog</v>
      </c>
      <c r="D6" s="83">
        <v>110497</v>
      </c>
      <c r="E6" s="83">
        <v>92016</v>
      </c>
      <c r="F6" s="83">
        <v>85861</v>
      </c>
      <c r="G6" s="83">
        <v>68040</v>
      </c>
      <c r="H6" s="83">
        <v>263549</v>
      </c>
      <c r="I6" s="83">
        <v>41727</v>
      </c>
      <c r="J6" s="83">
        <v>17404</v>
      </c>
      <c r="K6" s="83">
        <v>38557</v>
      </c>
      <c r="L6" s="83">
        <v>19787</v>
      </c>
      <c r="M6" s="83">
        <v>9914</v>
      </c>
      <c r="N6" s="83">
        <v>68435</v>
      </c>
      <c r="O6" s="83">
        <v>242994</v>
      </c>
      <c r="P6" s="83">
        <v>29344</v>
      </c>
      <c r="Q6" s="83">
        <v>3260</v>
      </c>
      <c r="R6" s="83">
        <v>18374</v>
      </c>
      <c r="S6" s="83">
        <v>135465</v>
      </c>
      <c r="T6" s="83">
        <v>91840</v>
      </c>
      <c r="U6" s="83">
        <v>6530</v>
      </c>
      <c r="V6" s="83">
        <v>14682</v>
      </c>
      <c r="W6" s="83">
        <v>18713</v>
      </c>
      <c r="X6" s="83">
        <v>40003</v>
      </c>
      <c r="Y6" s="83">
        <v>1520</v>
      </c>
      <c r="Z6" s="83">
        <v>62476</v>
      </c>
      <c r="AA6" s="83">
        <v>24833</v>
      </c>
      <c r="AB6" s="83">
        <v>67082</v>
      </c>
      <c r="AC6" s="83">
        <v>46782</v>
      </c>
      <c r="AD6" s="83">
        <v>91085</v>
      </c>
      <c r="AE6" s="83">
        <v>80462</v>
      </c>
      <c r="AF6" s="83">
        <v>35073</v>
      </c>
      <c r="AG6" s="83">
        <v>11538</v>
      </c>
      <c r="AH6" s="83">
        <v>45769</v>
      </c>
      <c r="AI6" s="83">
        <v>113141</v>
      </c>
      <c r="AJ6" s="83">
        <v>93833</v>
      </c>
      <c r="AK6" s="83">
        <v>39963</v>
      </c>
      <c r="AL6" s="83">
        <v>57086</v>
      </c>
      <c r="AM6" s="83">
        <v>50722</v>
      </c>
      <c r="AN6" s="83">
        <v>84209</v>
      </c>
      <c r="AO6" s="83">
        <v>49124</v>
      </c>
      <c r="AP6" s="83">
        <v>11618</v>
      </c>
      <c r="AQ6" s="83">
        <v>98347</v>
      </c>
      <c r="AR6" s="64">
        <f t="shared" ref="AR6:AR12" si="1">SUM(D6:AQ6)</f>
        <v>2481655</v>
      </c>
      <c r="AS6" s="23">
        <f t="shared" ref="AS6:AS12" si="2">SUM(D6:M6)</f>
        <v>747352</v>
      </c>
      <c r="AT6" s="23">
        <f t="shared" ref="AT6:AT12" si="3">SUM(N6:W6)</f>
        <v>629637</v>
      </c>
      <c r="AU6" s="23">
        <f t="shared" ref="AU6:AU12" si="4">SUM(X6:AG6)</f>
        <v>460854</v>
      </c>
      <c r="AV6" s="23">
        <f t="shared" ref="AV6:AV12" si="5">SUM(AH6:AQ6)</f>
        <v>643812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s="5" customFormat="1" x14ac:dyDescent="0.2">
      <c r="A7" s="3"/>
      <c r="B7" s="140" t="str">
        <f>'Overview locations'!B6</f>
        <v>43TT</v>
      </c>
      <c r="C7" s="140" t="str">
        <f>'Overview locations'!C6</f>
        <v>Het Kompas</v>
      </c>
      <c r="D7" s="84">
        <v>106832</v>
      </c>
      <c r="E7" s="84">
        <v>49767</v>
      </c>
      <c r="F7" s="84">
        <v>53119</v>
      </c>
      <c r="G7" s="84">
        <v>5205</v>
      </c>
      <c r="H7" s="84">
        <v>25247</v>
      </c>
      <c r="I7" s="84">
        <v>80771</v>
      </c>
      <c r="J7" s="84">
        <v>41796</v>
      </c>
      <c r="K7" s="84">
        <v>430868</v>
      </c>
      <c r="L7" s="84">
        <v>15058</v>
      </c>
      <c r="M7" s="84">
        <v>7725</v>
      </c>
      <c r="N7" s="84">
        <v>17140</v>
      </c>
      <c r="O7" s="84">
        <v>26411</v>
      </c>
      <c r="P7" s="84">
        <v>34088</v>
      </c>
      <c r="Q7" s="84">
        <v>9590</v>
      </c>
      <c r="R7" s="84">
        <v>61577</v>
      </c>
      <c r="S7" s="84">
        <v>7344</v>
      </c>
      <c r="T7" s="84">
        <v>59470</v>
      </c>
      <c r="U7" s="84">
        <v>53304</v>
      </c>
      <c r="V7" s="84">
        <v>62650</v>
      </c>
      <c r="W7" s="84">
        <v>33511</v>
      </c>
      <c r="X7" s="84">
        <v>109079</v>
      </c>
      <c r="Y7" s="84">
        <v>29550</v>
      </c>
      <c r="Z7" s="84">
        <v>24113</v>
      </c>
      <c r="AA7" s="84">
        <v>6156</v>
      </c>
      <c r="AB7" s="84">
        <v>40945</v>
      </c>
      <c r="AC7" s="84">
        <v>56527</v>
      </c>
      <c r="AD7" s="84">
        <v>24609</v>
      </c>
      <c r="AE7" s="84">
        <v>5005</v>
      </c>
      <c r="AF7" s="84">
        <v>10319</v>
      </c>
      <c r="AG7" s="84">
        <v>32594</v>
      </c>
      <c r="AH7" s="84">
        <v>71893</v>
      </c>
      <c r="AI7" s="84">
        <v>96923</v>
      </c>
      <c r="AJ7" s="84">
        <v>20907</v>
      </c>
      <c r="AK7" s="84">
        <v>6355</v>
      </c>
      <c r="AL7" s="84">
        <v>60966</v>
      </c>
      <c r="AM7" s="84">
        <v>17847</v>
      </c>
      <c r="AN7" s="84">
        <v>119211</v>
      </c>
      <c r="AO7" s="84">
        <v>27008</v>
      </c>
      <c r="AP7" s="84">
        <v>52930</v>
      </c>
      <c r="AQ7" s="84">
        <v>6575</v>
      </c>
      <c r="AR7" s="85">
        <f t="shared" si="1"/>
        <v>2000985</v>
      </c>
      <c r="AS7" s="86">
        <f t="shared" si="2"/>
        <v>816388</v>
      </c>
      <c r="AT7" s="86">
        <f t="shared" si="3"/>
        <v>365085</v>
      </c>
      <c r="AU7" s="86">
        <f t="shared" si="4"/>
        <v>338897</v>
      </c>
      <c r="AV7" s="86">
        <f t="shared" si="5"/>
        <v>480615</v>
      </c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s="3" customFormat="1" x14ac:dyDescent="0.2">
      <c r="B8" s="141" t="str">
        <f>'Overview locations'!B7</f>
        <v>31RV</v>
      </c>
      <c r="C8" s="141" t="str">
        <f>'Overview locations'!C7</f>
        <v>Het Palet</v>
      </c>
      <c r="D8" s="83">
        <v>56528</v>
      </c>
      <c r="E8" s="83">
        <v>40221</v>
      </c>
      <c r="F8" s="83">
        <v>9234</v>
      </c>
      <c r="G8" s="83">
        <v>12107</v>
      </c>
      <c r="H8" s="83">
        <v>10704</v>
      </c>
      <c r="I8" s="83">
        <v>34036</v>
      </c>
      <c r="J8" s="83">
        <v>61720</v>
      </c>
      <c r="K8" s="83">
        <v>14794</v>
      </c>
      <c r="L8" s="83">
        <v>9700</v>
      </c>
      <c r="M8" s="83">
        <v>22749</v>
      </c>
      <c r="N8" s="83">
        <v>59672</v>
      </c>
      <c r="O8" s="83">
        <v>38832</v>
      </c>
      <c r="P8" s="83">
        <v>44779</v>
      </c>
      <c r="Q8" s="83">
        <v>288048</v>
      </c>
      <c r="R8" s="83">
        <v>20439</v>
      </c>
      <c r="S8" s="83">
        <v>7197</v>
      </c>
      <c r="T8" s="83">
        <v>94651</v>
      </c>
      <c r="U8" s="83">
        <v>9606</v>
      </c>
      <c r="V8" s="83">
        <v>10161</v>
      </c>
      <c r="W8" s="83">
        <v>8528</v>
      </c>
      <c r="X8" s="83">
        <v>1632</v>
      </c>
      <c r="Y8" s="83">
        <v>120728</v>
      </c>
      <c r="Z8" s="83">
        <v>13728</v>
      </c>
      <c r="AA8" s="83">
        <v>49081</v>
      </c>
      <c r="AB8" s="83">
        <v>57216</v>
      </c>
      <c r="AC8" s="83">
        <v>14764</v>
      </c>
      <c r="AD8" s="83">
        <v>27312</v>
      </c>
      <c r="AE8" s="83">
        <v>2631</v>
      </c>
      <c r="AF8" s="83">
        <v>14367</v>
      </c>
      <c r="AG8" s="83">
        <v>10958</v>
      </c>
      <c r="AH8" s="83">
        <v>26093</v>
      </c>
      <c r="AI8" s="83">
        <v>75545</v>
      </c>
      <c r="AJ8" s="83">
        <v>18678</v>
      </c>
      <c r="AK8" s="83">
        <v>36519</v>
      </c>
      <c r="AL8" s="83">
        <v>69636</v>
      </c>
      <c r="AM8" s="83">
        <v>151903</v>
      </c>
      <c r="AN8" s="83">
        <v>62857</v>
      </c>
      <c r="AO8" s="83">
        <v>3822</v>
      </c>
      <c r="AP8" s="83">
        <v>9700</v>
      </c>
      <c r="AQ8" s="83">
        <v>14094</v>
      </c>
      <c r="AR8" s="64">
        <f t="shared" si="1"/>
        <v>1634970</v>
      </c>
      <c r="AS8" s="23">
        <f t="shared" si="2"/>
        <v>271793</v>
      </c>
      <c r="AT8" s="23">
        <f t="shared" si="3"/>
        <v>581913</v>
      </c>
      <c r="AU8" s="23">
        <f t="shared" si="4"/>
        <v>312417</v>
      </c>
      <c r="AV8" s="23">
        <f t="shared" si="5"/>
        <v>468847</v>
      </c>
    </row>
    <row r="9" spans="1:98" s="5" customFormat="1" x14ac:dyDescent="0.2">
      <c r="A9" s="3"/>
      <c r="B9" s="140" t="str">
        <f>'Overview locations'!B8</f>
        <v>22AA</v>
      </c>
      <c r="C9" s="140" t="str">
        <f>'Overview locations'!C8</f>
        <v>De Wegwijzer</v>
      </c>
      <c r="D9" s="84">
        <v>90639</v>
      </c>
      <c r="E9" s="84">
        <v>13985</v>
      </c>
      <c r="F9" s="84">
        <v>47473</v>
      </c>
      <c r="G9" s="84">
        <v>5342</v>
      </c>
      <c r="H9" s="84">
        <v>69123</v>
      </c>
      <c r="I9" s="84">
        <v>57749</v>
      </c>
      <c r="J9" s="84">
        <v>127618</v>
      </c>
      <c r="K9" s="84">
        <v>24914</v>
      </c>
      <c r="L9" s="84">
        <v>10449</v>
      </c>
      <c r="M9" s="84">
        <v>25980</v>
      </c>
      <c r="N9" s="84">
        <v>9906</v>
      </c>
      <c r="O9" s="84">
        <v>12024</v>
      </c>
      <c r="P9" s="84">
        <v>40413</v>
      </c>
      <c r="Q9" s="84">
        <v>57813</v>
      </c>
      <c r="R9" s="84">
        <v>12686</v>
      </c>
      <c r="S9" s="84">
        <v>9123</v>
      </c>
      <c r="T9" s="84">
        <v>284028</v>
      </c>
      <c r="U9" s="84">
        <v>160843</v>
      </c>
      <c r="V9" s="84">
        <v>62250</v>
      </c>
      <c r="W9" s="84">
        <v>21194</v>
      </c>
      <c r="X9" s="84">
        <v>20396</v>
      </c>
      <c r="Y9" s="84">
        <v>3000</v>
      </c>
      <c r="Z9" s="84">
        <v>9343</v>
      </c>
      <c r="AA9" s="84">
        <v>49018</v>
      </c>
      <c r="AB9" s="84">
        <v>48062</v>
      </c>
      <c r="AC9" s="84">
        <v>35315</v>
      </c>
      <c r="AD9" s="84">
        <v>2528</v>
      </c>
      <c r="AE9" s="84">
        <v>44233</v>
      </c>
      <c r="AF9" s="84">
        <v>67867</v>
      </c>
      <c r="AG9" s="84">
        <v>17995</v>
      </c>
      <c r="AH9" s="84">
        <v>68942</v>
      </c>
      <c r="AI9" s="84">
        <v>10981</v>
      </c>
      <c r="AJ9" s="84">
        <v>5147</v>
      </c>
      <c r="AK9" s="84">
        <v>12281</v>
      </c>
      <c r="AL9" s="84">
        <v>33340</v>
      </c>
      <c r="AM9" s="84">
        <v>15073</v>
      </c>
      <c r="AN9" s="84">
        <v>170433</v>
      </c>
      <c r="AO9" s="84">
        <v>100804</v>
      </c>
      <c r="AP9" s="84">
        <v>12897</v>
      </c>
      <c r="AQ9" s="84">
        <v>4664</v>
      </c>
      <c r="AR9" s="85">
        <f t="shared" si="1"/>
        <v>1875871</v>
      </c>
      <c r="AS9" s="86">
        <f t="shared" si="2"/>
        <v>473272</v>
      </c>
      <c r="AT9" s="86">
        <f t="shared" si="3"/>
        <v>670280</v>
      </c>
      <c r="AU9" s="86">
        <f t="shared" si="4"/>
        <v>297757</v>
      </c>
      <c r="AV9" s="86">
        <f t="shared" si="5"/>
        <v>434562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s="3" customFormat="1" x14ac:dyDescent="0.2">
      <c r="B10" s="141" t="str">
        <f>'Overview locations'!B9</f>
        <v>35AB</v>
      </c>
      <c r="C10" s="141" t="str">
        <f>'Overview locations'!C9</f>
        <v>Julianaschool</v>
      </c>
      <c r="D10" s="83">
        <v>43486</v>
      </c>
      <c r="E10" s="83">
        <v>49296</v>
      </c>
      <c r="F10" s="83">
        <v>5348</v>
      </c>
      <c r="G10" s="83">
        <v>6531</v>
      </c>
      <c r="H10" s="83">
        <v>35682</v>
      </c>
      <c r="I10" s="83">
        <v>16015</v>
      </c>
      <c r="J10" s="83">
        <v>113823</v>
      </c>
      <c r="K10" s="83">
        <v>70</v>
      </c>
      <c r="L10" s="83">
        <v>6586</v>
      </c>
      <c r="M10" s="83">
        <v>1935</v>
      </c>
      <c r="N10" s="83">
        <v>14977</v>
      </c>
      <c r="O10" s="83">
        <v>6414</v>
      </c>
      <c r="P10" s="83">
        <v>36868</v>
      </c>
      <c r="Q10" s="83">
        <v>6908</v>
      </c>
      <c r="R10" s="83">
        <v>5548</v>
      </c>
      <c r="S10" s="83">
        <v>15808</v>
      </c>
      <c r="T10" s="83">
        <v>319593</v>
      </c>
      <c r="U10" s="83">
        <v>85775</v>
      </c>
      <c r="V10" s="83">
        <v>9712</v>
      </c>
      <c r="W10" s="83">
        <v>1935</v>
      </c>
      <c r="X10" s="83">
        <v>14195</v>
      </c>
      <c r="Y10" s="83">
        <v>16745</v>
      </c>
      <c r="Z10" s="83">
        <v>11744</v>
      </c>
      <c r="AA10" s="83">
        <v>8200</v>
      </c>
      <c r="AB10" s="83">
        <v>42859</v>
      </c>
      <c r="AC10" s="83">
        <v>15574</v>
      </c>
      <c r="AD10" s="83">
        <v>39266</v>
      </c>
      <c r="AE10" s="83">
        <v>6282</v>
      </c>
      <c r="AF10" s="83">
        <v>38887</v>
      </c>
      <c r="AG10" s="83">
        <v>3054</v>
      </c>
      <c r="AH10" s="83">
        <v>26420</v>
      </c>
      <c r="AI10" s="83">
        <v>3832</v>
      </c>
      <c r="AJ10" s="83">
        <v>3613</v>
      </c>
      <c r="AK10" s="83">
        <v>5618</v>
      </c>
      <c r="AL10" s="83">
        <v>54631</v>
      </c>
      <c r="AM10" s="83">
        <v>26661</v>
      </c>
      <c r="AN10" s="83">
        <v>105444</v>
      </c>
      <c r="AO10" s="83">
        <v>77554</v>
      </c>
      <c r="AP10" s="83">
        <v>8627</v>
      </c>
      <c r="AQ10" s="83">
        <v>2847</v>
      </c>
      <c r="AR10" s="64">
        <f t="shared" si="1"/>
        <v>1294363</v>
      </c>
      <c r="AS10" s="23">
        <f t="shared" si="2"/>
        <v>278772</v>
      </c>
      <c r="AT10" s="23">
        <f t="shared" si="3"/>
        <v>503538</v>
      </c>
      <c r="AU10" s="23">
        <f t="shared" si="4"/>
        <v>196806</v>
      </c>
      <c r="AV10" s="23">
        <f t="shared" si="5"/>
        <v>315247</v>
      </c>
    </row>
    <row r="11" spans="1:98" s="5" customFormat="1" x14ac:dyDescent="0.2">
      <c r="A11" s="3"/>
      <c r="B11" s="140" t="str">
        <f>'Overview locations'!B10</f>
        <v>56TB</v>
      </c>
      <c r="C11" s="140" t="str">
        <f>'Overview locations'!C10</f>
        <v>De Hoeksteen</v>
      </c>
      <c r="D11" s="84">
        <v>31234</v>
      </c>
      <c r="E11" s="84">
        <v>21476</v>
      </c>
      <c r="F11" s="84">
        <v>2213</v>
      </c>
      <c r="G11" s="84">
        <v>9076</v>
      </c>
      <c r="H11" s="84">
        <v>303703</v>
      </c>
      <c r="I11" s="84">
        <v>75173</v>
      </c>
      <c r="J11" s="84">
        <v>70003</v>
      </c>
      <c r="K11" s="84">
        <v>80635</v>
      </c>
      <c r="L11" s="84">
        <v>967</v>
      </c>
      <c r="M11" s="84">
        <v>10669</v>
      </c>
      <c r="N11" s="84">
        <v>5162</v>
      </c>
      <c r="O11" s="84">
        <v>7385</v>
      </c>
      <c r="P11" s="84">
        <v>67122</v>
      </c>
      <c r="Q11" s="84">
        <v>16155</v>
      </c>
      <c r="R11" s="84">
        <v>7310</v>
      </c>
      <c r="S11" s="84">
        <v>9076</v>
      </c>
      <c r="T11" s="84">
        <v>25543</v>
      </c>
      <c r="U11" s="84">
        <v>143820</v>
      </c>
      <c r="V11" s="84">
        <v>13462</v>
      </c>
      <c r="W11" s="84">
        <v>84555</v>
      </c>
      <c r="X11" s="84">
        <v>44961</v>
      </c>
      <c r="Y11" s="84">
        <v>19158</v>
      </c>
      <c r="Z11" s="84">
        <v>117251</v>
      </c>
      <c r="AA11" s="84">
        <v>12334</v>
      </c>
      <c r="AB11" s="84">
        <v>18920</v>
      </c>
      <c r="AC11" s="84">
        <v>121453</v>
      </c>
      <c r="AD11" s="84">
        <v>2213</v>
      </c>
      <c r="AE11" s="84">
        <v>9076</v>
      </c>
      <c r="AF11" s="84">
        <v>42775</v>
      </c>
      <c r="AG11" s="84">
        <v>371115</v>
      </c>
      <c r="AH11" s="84">
        <v>93777</v>
      </c>
      <c r="AI11" s="84">
        <v>95553</v>
      </c>
      <c r="AJ11" s="84">
        <v>967</v>
      </c>
      <c r="AK11" s="84">
        <v>9076</v>
      </c>
      <c r="AL11" s="84">
        <v>23369</v>
      </c>
      <c r="AM11" s="84">
        <v>14631</v>
      </c>
      <c r="AN11" s="84">
        <v>60734</v>
      </c>
      <c r="AO11" s="84">
        <v>8552</v>
      </c>
      <c r="AP11" s="84">
        <v>2213</v>
      </c>
      <c r="AQ11" s="84">
        <v>10669</v>
      </c>
      <c r="AR11" s="85">
        <f t="shared" si="1"/>
        <v>2063536</v>
      </c>
      <c r="AS11" s="86">
        <f t="shared" si="2"/>
        <v>605149</v>
      </c>
      <c r="AT11" s="86">
        <f t="shared" si="3"/>
        <v>379590</v>
      </c>
      <c r="AU11" s="86">
        <f t="shared" si="4"/>
        <v>759256</v>
      </c>
      <c r="AV11" s="86">
        <f t="shared" si="5"/>
        <v>319541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s="3" customFormat="1" x14ac:dyDescent="0.2">
      <c r="B12" s="141" t="str">
        <f>'Overview locations'!B11</f>
        <v>41CL</v>
      </c>
      <c r="C12" s="141" t="str">
        <f>'Overview locations'!C11</f>
        <v>St. Jozefschool</v>
      </c>
      <c r="D12" s="83">
        <v>95075</v>
      </c>
      <c r="E12" s="83">
        <v>11126</v>
      </c>
      <c r="F12" s="83">
        <v>64289</v>
      </c>
      <c r="G12" s="83">
        <v>160537</v>
      </c>
      <c r="H12" s="83">
        <v>63962</v>
      </c>
      <c r="I12" s="83">
        <v>57585</v>
      </c>
      <c r="J12" s="83">
        <v>5909</v>
      </c>
      <c r="K12" s="83">
        <v>92447</v>
      </c>
      <c r="L12" s="83">
        <v>131461</v>
      </c>
      <c r="M12" s="83">
        <v>180288</v>
      </c>
      <c r="N12" s="83">
        <v>76169</v>
      </c>
      <c r="O12" s="83">
        <v>24773</v>
      </c>
      <c r="P12" s="83">
        <v>44128</v>
      </c>
      <c r="Q12" s="83">
        <v>9870</v>
      </c>
      <c r="R12" s="83">
        <v>6459</v>
      </c>
      <c r="S12" s="83">
        <v>122607</v>
      </c>
      <c r="T12" s="83">
        <v>76813</v>
      </c>
      <c r="U12" s="83">
        <v>16390</v>
      </c>
      <c r="V12" s="83">
        <v>34818</v>
      </c>
      <c r="W12" s="83">
        <v>5266</v>
      </c>
      <c r="X12" s="83">
        <v>67073</v>
      </c>
      <c r="Y12" s="83">
        <v>117581</v>
      </c>
      <c r="Z12" s="83">
        <v>117166</v>
      </c>
      <c r="AA12" s="83">
        <v>21468</v>
      </c>
      <c r="AB12" s="83">
        <v>6271</v>
      </c>
      <c r="AC12" s="83">
        <v>116504</v>
      </c>
      <c r="AD12" s="83">
        <v>117441</v>
      </c>
      <c r="AE12" s="83">
        <v>139410</v>
      </c>
      <c r="AF12" s="83">
        <v>149448</v>
      </c>
      <c r="AG12" s="83">
        <v>19713</v>
      </c>
      <c r="AH12" s="83">
        <v>21338</v>
      </c>
      <c r="AI12" s="83">
        <v>2714</v>
      </c>
      <c r="AJ12" s="83">
        <v>99592</v>
      </c>
      <c r="AK12" s="83">
        <v>66016</v>
      </c>
      <c r="AL12" s="83">
        <v>87516</v>
      </c>
      <c r="AM12" s="83">
        <v>220976</v>
      </c>
      <c r="AN12" s="83">
        <v>22238</v>
      </c>
      <c r="AO12" s="83">
        <v>39591</v>
      </c>
      <c r="AP12" s="83">
        <v>64770</v>
      </c>
      <c r="AQ12" s="83">
        <v>116246</v>
      </c>
      <c r="AR12" s="64">
        <f t="shared" si="1"/>
        <v>2893044</v>
      </c>
      <c r="AS12" s="23">
        <f t="shared" si="2"/>
        <v>862679</v>
      </c>
      <c r="AT12" s="23">
        <f t="shared" si="3"/>
        <v>417293</v>
      </c>
      <c r="AU12" s="23">
        <f t="shared" si="4"/>
        <v>872075</v>
      </c>
      <c r="AV12" s="23">
        <f t="shared" si="5"/>
        <v>740997</v>
      </c>
    </row>
    <row r="13" spans="1:98" s="3" customFormat="1" x14ac:dyDescent="0.2">
      <c r="B13" s="140" t="str">
        <f>'Overview locations'!B12</f>
        <v>20XY</v>
      </c>
      <c r="C13" s="140" t="str">
        <f>'Overview locations'!C12</f>
        <v>De Bron</v>
      </c>
      <c r="D13" s="139">
        <v>13446</v>
      </c>
      <c r="E13" s="139">
        <v>2734</v>
      </c>
      <c r="F13" s="139">
        <v>701</v>
      </c>
      <c r="G13" s="139">
        <v>967</v>
      </c>
      <c r="H13" s="139">
        <v>255605</v>
      </c>
      <c r="I13" s="139">
        <v>701</v>
      </c>
      <c r="J13" s="139">
        <v>6849</v>
      </c>
      <c r="K13" s="139">
        <v>14191</v>
      </c>
      <c r="L13" s="139">
        <v>18295</v>
      </c>
      <c r="M13" s="139">
        <v>2092</v>
      </c>
      <c r="N13" s="139">
        <v>29691</v>
      </c>
      <c r="O13" s="139">
        <v>2113</v>
      </c>
      <c r="P13" s="139">
        <v>311068</v>
      </c>
      <c r="Q13" s="139">
        <v>2041</v>
      </c>
      <c r="R13" s="139">
        <v>50690</v>
      </c>
      <c r="S13" s="139">
        <v>26988</v>
      </c>
      <c r="T13" s="139">
        <v>77615</v>
      </c>
      <c r="U13" s="139">
        <v>1240</v>
      </c>
      <c r="V13" s="139">
        <v>6156</v>
      </c>
      <c r="W13" s="139">
        <v>3440</v>
      </c>
      <c r="X13" s="139">
        <v>17828</v>
      </c>
      <c r="Y13" s="139">
        <v>6100</v>
      </c>
      <c r="Z13" s="139">
        <v>69762</v>
      </c>
      <c r="AA13" s="139">
        <v>1420</v>
      </c>
      <c r="AB13" s="139">
        <v>59730</v>
      </c>
      <c r="AC13" s="139">
        <v>11911</v>
      </c>
      <c r="AD13" s="139">
        <v>18242</v>
      </c>
      <c r="AE13" s="139">
        <v>967</v>
      </c>
      <c r="AF13" s="139">
        <v>74003</v>
      </c>
      <c r="AG13" s="139">
        <v>4192</v>
      </c>
      <c r="AH13" s="139">
        <v>17028</v>
      </c>
      <c r="AI13" s="139">
        <v>2734</v>
      </c>
      <c r="AJ13" s="139">
        <v>17265</v>
      </c>
      <c r="AK13" s="139">
        <v>967</v>
      </c>
      <c r="AL13" s="139">
        <v>38126</v>
      </c>
      <c r="AM13" s="139">
        <v>1420</v>
      </c>
      <c r="AN13" s="139">
        <v>45065</v>
      </c>
      <c r="AO13" s="139">
        <v>3971</v>
      </c>
      <c r="AP13" s="139">
        <v>124819</v>
      </c>
      <c r="AQ13" s="139">
        <v>2092</v>
      </c>
      <c r="AR13" s="197">
        <f>SUM(D13:AQ13)</f>
        <v>1344265</v>
      </c>
      <c r="AS13" s="196">
        <f>SUM(D13:M13)</f>
        <v>315581</v>
      </c>
      <c r="AT13" s="196">
        <f>SUM(N13:W13)</f>
        <v>511042</v>
      </c>
      <c r="AU13" s="196">
        <f>SUM(X13:AG13)</f>
        <v>264155</v>
      </c>
      <c r="AV13" s="196">
        <f>SUM(AH13:AQ13)</f>
        <v>253487</v>
      </c>
    </row>
    <row r="14" spans="1:98" x14ac:dyDescent="0.2">
      <c r="B14" s="65" t="s">
        <v>95</v>
      </c>
      <c r="C14" s="65"/>
      <c r="D14" s="66">
        <f>SUM(D4:D13)</f>
        <v>669322</v>
      </c>
      <c r="E14" s="66">
        <f t="shared" ref="E14:AV14" si="6">SUM(E4:E13)</f>
        <v>349786</v>
      </c>
      <c r="F14" s="66">
        <f t="shared" si="6"/>
        <v>308315</v>
      </c>
      <c r="G14" s="66">
        <f t="shared" si="6"/>
        <v>366041</v>
      </c>
      <c r="H14" s="66">
        <f t="shared" si="6"/>
        <v>1049171</v>
      </c>
      <c r="I14" s="66">
        <f t="shared" si="6"/>
        <v>704723</v>
      </c>
      <c r="J14" s="66">
        <f t="shared" si="6"/>
        <v>528784</v>
      </c>
      <c r="K14" s="66">
        <f t="shared" si="6"/>
        <v>810515</v>
      </c>
      <c r="L14" s="66">
        <f t="shared" si="6"/>
        <v>276864</v>
      </c>
      <c r="M14" s="66">
        <f t="shared" si="6"/>
        <v>311962</v>
      </c>
      <c r="N14" s="66">
        <f t="shared" si="6"/>
        <v>808028</v>
      </c>
      <c r="O14" s="66">
        <f t="shared" si="6"/>
        <v>466046</v>
      </c>
      <c r="P14" s="66">
        <f t="shared" si="6"/>
        <v>613071</v>
      </c>
      <c r="Q14" s="66">
        <f t="shared" si="6"/>
        <v>426814</v>
      </c>
      <c r="R14" s="66">
        <f t="shared" si="6"/>
        <v>262855</v>
      </c>
      <c r="S14" s="66">
        <f t="shared" si="6"/>
        <v>504731</v>
      </c>
      <c r="T14" s="66">
        <f t="shared" si="6"/>
        <v>1184458</v>
      </c>
      <c r="U14" s="66">
        <f t="shared" si="6"/>
        <v>521311</v>
      </c>
      <c r="V14" s="66">
        <f t="shared" si="6"/>
        <v>243650</v>
      </c>
      <c r="W14" s="66">
        <f t="shared" si="6"/>
        <v>201035</v>
      </c>
      <c r="X14" s="66">
        <f t="shared" si="6"/>
        <v>871429</v>
      </c>
      <c r="Y14" s="66">
        <f t="shared" si="6"/>
        <v>546209</v>
      </c>
      <c r="Z14" s="66">
        <f t="shared" si="6"/>
        <v>462679</v>
      </c>
      <c r="AA14" s="66">
        <f t="shared" si="6"/>
        <v>284093</v>
      </c>
      <c r="AB14" s="66">
        <f t="shared" si="6"/>
        <v>434754</v>
      </c>
      <c r="AC14" s="66">
        <f t="shared" si="6"/>
        <v>474616</v>
      </c>
      <c r="AD14" s="66">
        <f t="shared" si="6"/>
        <v>395444</v>
      </c>
      <c r="AE14" s="66">
        <f t="shared" si="6"/>
        <v>393943</v>
      </c>
      <c r="AF14" s="66">
        <f t="shared" si="6"/>
        <v>472921</v>
      </c>
      <c r="AG14" s="66">
        <f t="shared" si="6"/>
        <v>625598</v>
      </c>
      <c r="AH14" s="66">
        <f t="shared" si="6"/>
        <v>510649</v>
      </c>
      <c r="AI14" s="66">
        <f t="shared" si="6"/>
        <v>462766</v>
      </c>
      <c r="AJ14" s="66">
        <f t="shared" si="6"/>
        <v>369953</v>
      </c>
      <c r="AK14" s="66">
        <f t="shared" si="6"/>
        <v>251895</v>
      </c>
      <c r="AL14" s="66">
        <f t="shared" si="6"/>
        <v>530692</v>
      </c>
      <c r="AM14" s="66">
        <f t="shared" si="6"/>
        <v>812545</v>
      </c>
      <c r="AN14" s="66">
        <f t="shared" si="6"/>
        <v>746699</v>
      </c>
      <c r="AO14" s="66">
        <f t="shared" si="6"/>
        <v>331858</v>
      </c>
      <c r="AP14" s="66">
        <f t="shared" si="6"/>
        <v>338481</v>
      </c>
      <c r="AQ14" s="66">
        <f t="shared" si="6"/>
        <v>378538</v>
      </c>
      <c r="AR14" s="66">
        <f t="shared" si="6"/>
        <v>20303244</v>
      </c>
      <c r="AS14" s="66">
        <f t="shared" si="6"/>
        <v>5375483</v>
      </c>
      <c r="AT14" s="66">
        <f t="shared" si="6"/>
        <v>5231999</v>
      </c>
      <c r="AU14" s="66">
        <f t="shared" si="6"/>
        <v>4961686</v>
      </c>
      <c r="AV14" s="66">
        <f t="shared" si="6"/>
        <v>4734076</v>
      </c>
    </row>
    <row r="15" spans="1:98" s="7" customFormat="1" x14ac:dyDescent="0.2">
      <c r="B15" s="53"/>
      <c r="C15" s="2"/>
      <c r="D15" s="143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2"/>
      <c r="AS15" s="33"/>
      <c r="AT15" s="33"/>
      <c r="AU15" s="33"/>
      <c r="AV15" s="33"/>
    </row>
    <row r="16" spans="1:98" s="7" customFormat="1" x14ac:dyDescent="0.2">
      <c r="B16" s="87"/>
      <c r="C16" s="5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 t="s">
        <v>101</v>
      </c>
      <c r="AR16" s="82">
        <f>AR14/'Overview locations'!D13</f>
        <v>1566.3666100910352</v>
      </c>
      <c r="AS16" s="33"/>
      <c r="AT16" s="33"/>
      <c r="AU16" s="33"/>
      <c r="AV16" s="33"/>
    </row>
    <row r="17" spans="2:58" s="7" customFormat="1" x14ac:dyDescent="0.2">
      <c r="B17" s="53"/>
      <c r="C17" s="5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 t="s">
        <v>102</v>
      </c>
      <c r="AR17" s="82">
        <f>AR14/40</f>
        <v>507581.1</v>
      </c>
      <c r="AS17" s="82"/>
      <c r="AT17" s="33"/>
      <c r="AU17" s="33"/>
      <c r="AV17" s="33"/>
    </row>
    <row r="18" spans="2:58" s="7" customFormat="1" x14ac:dyDescent="0.2">
      <c r="B18" s="53"/>
      <c r="C18" s="5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 t="s">
        <v>103</v>
      </c>
      <c r="AR18" s="82">
        <f>AR16/40</f>
        <v>39.159165252275884</v>
      </c>
      <c r="AS18" s="33"/>
      <c r="AT18" s="33"/>
      <c r="AU18" s="33"/>
      <c r="AV18" s="33"/>
    </row>
    <row r="19" spans="2:58" s="7" customFormat="1" x14ac:dyDescent="0.2">
      <c r="B19" s="53"/>
      <c r="C19" s="5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2"/>
      <c r="AS19" s="33"/>
      <c r="AT19" s="33"/>
      <c r="AU19" s="33"/>
      <c r="AV19" s="33"/>
    </row>
    <row r="20" spans="2:58" s="7" customFormat="1" x14ac:dyDescent="0.2">
      <c r="B20" s="53"/>
      <c r="C20" s="5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2"/>
      <c r="AS20" s="33"/>
      <c r="AT20" s="33"/>
      <c r="AU20" s="33"/>
      <c r="AV20" s="33"/>
    </row>
    <row r="21" spans="2:58" s="7" customFormat="1" x14ac:dyDescent="0.2">
      <c r="B21" s="53"/>
      <c r="C21" s="5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2"/>
      <c r="AS21" s="33"/>
      <c r="AT21" s="33"/>
      <c r="AU21" s="33"/>
      <c r="AV21" s="33"/>
    </row>
    <row r="22" spans="2:58" s="7" customFormat="1" x14ac:dyDescent="0.2">
      <c r="B22" s="53"/>
      <c r="C22" s="5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2"/>
      <c r="AS22" s="33"/>
      <c r="AT22" s="33"/>
      <c r="AU22" s="33"/>
      <c r="AV22" s="33"/>
    </row>
    <row r="23" spans="2:58" s="7" customFormat="1" x14ac:dyDescent="0.2"/>
    <row r="24" spans="2:58" s="7" customFormat="1" x14ac:dyDescent="0.2"/>
    <row r="25" spans="2:58" s="7" customFormat="1" x14ac:dyDescent="0.2">
      <c r="B25" s="4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s="7" customFormat="1" x14ac:dyDescent="0.2">
      <c r="B26" s="4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26" min="1" max="37" man="1"/>
  </rowBreaks>
  <colBreaks count="2" manualBreakCount="2">
    <brk id="11" min="1" max="137" man="1"/>
    <brk id="44" min="1" max="1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2:CT26"/>
  <sheetViews>
    <sheetView showGridLines="0" zoomScale="115" zoomScaleNormal="100" zoomScaleSheetLayoutView="100" workbookViewId="0">
      <selection activeCell="D4" sqref="D4:AQ6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9.21875" style="1" customWidth="1"/>
    <col min="4" max="42" width="11.33203125" style="1" customWidth="1"/>
    <col min="43" max="43" width="18.6640625" style="1" bestFit="1" customWidth="1"/>
    <col min="44" max="44" width="11.33203125" style="1" customWidth="1"/>
    <col min="45" max="45" width="11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1.33203125" style="7" bestFit="1" customWidth="1"/>
    <col min="52" max="52" width="14.6640625" style="7" bestFit="1" customWidth="1"/>
    <col min="53" max="53" width="11.109375" style="7" bestFit="1" customWidth="1"/>
    <col min="54" max="98" width="9.109375" style="7"/>
    <col min="99" max="16384" width="9.109375" style="1"/>
  </cols>
  <sheetData>
    <row r="2" spans="1:98" x14ac:dyDescent="0.2">
      <c r="B2" s="56"/>
      <c r="C2" s="60" t="str">
        <f>'General information'!C4</f>
        <v>SERVICE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61"/>
      <c r="AR2" s="62"/>
      <c r="AS2" s="62" t="str">
        <f>'40 year F10'!AS2</f>
        <v>2022-2031</v>
      </c>
      <c r="AT2" s="62" t="str">
        <f>'40 year F10'!AT2</f>
        <v>2032-2041</v>
      </c>
      <c r="AU2" s="62" t="str">
        <f>'40 year F10'!AU2</f>
        <v>2042-2051</v>
      </c>
      <c r="AV2" s="62" t="str">
        <f>'40 year F10'!AV2</f>
        <v>2052-2061</v>
      </c>
    </row>
    <row r="3" spans="1:98" x14ac:dyDescent="0.2">
      <c r="B3" s="50"/>
      <c r="C3" s="219" t="s">
        <v>70</v>
      </c>
      <c r="D3" s="51">
        <f>'General information'!C10</f>
        <v>2022</v>
      </c>
      <c r="E3" s="51">
        <f>D3+1</f>
        <v>2023</v>
      </c>
      <c r="F3" s="51">
        <f t="shared" ref="F3:AQ3" si="0">E3+1</f>
        <v>2024</v>
      </c>
      <c r="G3" s="51">
        <f t="shared" si="0"/>
        <v>2025</v>
      </c>
      <c r="H3" s="51">
        <f t="shared" si="0"/>
        <v>2026</v>
      </c>
      <c r="I3" s="51">
        <f t="shared" si="0"/>
        <v>2027</v>
      </c>
      <c r="J3" s="51">
        <f t="shared" si="0"/>
        <v>2028</v>
      </c>
      <c r="K3" s="51">
        <f t="shared" si="0"/>
        <v>2029</v>
      </c>
      <c r="L3" s="51">
        <f t="shared" si="0"/>
        <v>2030</v>
      </c>
      <c r="M3" s="51">
        <f t="shared" si="0"/>
        <v>2031</v>
      </c>
      <c r="N3" s="51">
        <f t="shared" si="0"/>
        <v>2032</v>
      </c>
      <c r="O3" s="51">
        <f t="shared" si="0"/>
        <v>2033</v>
      </c>
      <c r="P3" s="51">
        <f t="shared" si="0"/>
        <v>2034</v>
      </c>
      <c r="Q3" s="51">
        <f t="shared" si="0"/>
        <v>2035</v>
      </c>
      <c r="R3" s="51">
        <f t="shared" si="0"/>
        <v>2036</v>
      </c>
      <c r="S3" s="51">
        <f t="shared" si="0"/>
        <v>2037</v>
      </c>
      <c r="T3" s="51">
        <f t="shared" si="0"/>
        <v>2038</v>
      </c>
      <c r="U3" s="51">
        <f t="shared" si="0"/>
        <v>2039</v>
      </c>
      <c r="V3" s="51">
        <f t="shared" si="0"/>
        <v>2040</v>
      </c>
      <c r="W3" s="51">
        <f t="shared" si="0"/>
        <v>2041</v>
      </c>
      <c r="X3" s="51">
        <f t="shared" si="0"/>
        <v>2042</v>
      </c>
      <c r="Y3" s="51">
        <f t="shared" si="0"/>
        <v>2043</v>
      </c>
      <c r="Z3" s="51">
        <f t="shared" si="0"/>
        <v>2044</v>
      </c>
      <c r="AA3" s="51">
        <f t="shared" si="0"/>
        <v>2045</v>
      </c>
      <c r="AB3" s="51">
        <f t="shared" si="0"/>
        <v>2046</v>
      </c>
      <c r="AC3" s="51">
        <f t="shared" si="0"/>
        <v>2047</v>
      </c>
      <c r="AD3" s="51">
        <f t="shared" si="0"/>
        <v>2048</v>
      </c>
      <c r="AE3" s="51">
        <f t="shared" si="0"/>
        <v>2049</v>
      </c>
      <c r="AF3" s="51">
        <f t="shared" si="0"/>
        <v>2050</v>
      </c>
      <c r="AG3" s="51">
        <f t="shared" si="0"/>
        <v>2051</v>
      </c>
      <c r="AH3" s="51">
        <f t="shared" si="0"/>
        <v>2052</v>
      </c>
      <c r="AI3" s="51">
        <f t="shared" si="0"/>
        <v>2053</v>
      </c>
      <c r="AJ3" s="51">
        <f t="shared" si="0"/>
        <v>2054</v>
      </c>
      <c r="AK3" s="51">
        <f t="shared" si="0"/>
        <v>2055</v>
      </c>
      <c r="AL3" s="51">
        <f t="shared" si="0"/>
        <v>2056</v>
      </c>
      <c r="AM3" s="51">
        <f t="shared" si="0"/>
        <v>2057</v>
      </c>
      <c r="AN3" s="51">
        <f t="shared" si="0"/>
        <v>2058</v>
      </c>
      <c r="AO3" s="51">
        <f t="shared" si="0"/>
        <v>2059</v>
      </c>
      <c r="AP3" s="51">
        <f t="shared" si="0"/>
        <v>2060</v>
      </c>
      <c r="AQ3" s="51">
        <f t="shared" si="0"/>
        <v>2061</v>
      </c>
      <c r="AR3" s="63" t="s">
        <v>95</v>
      </c>
      <c r="AS3" s="52" t="s">
        <v>95</v>
      </c>
      <c r="AT3" s="52" t="s">
        <v>95</v>
      </c>
      <c r="AU3" s="52" t="s">
        <v>95</v>
      </c>
      <c r="AV3" s="52" t="s">
        <v>95</v>
      </c>
    </row>
    <row r="4" spans="1:98" s="5" customFormat="1" x14ac:dyDescent="0.2">
      <c r="A4" s="3"/>
      <c r="B4" s="53" t="str">
        <f>'40 year F10'!B4</f>
        <v>13GV</v>
      </c>
      <c r="C4" s="53" t="str">
        <f>'40 year F10'!C4</f>
        <v>Annie MG Schmidtschool</v>
      </c>
      <c r="D4" s="83">
        <v>11078</v>
      </c>
      <c r="E4" s="83">
        <v>11005</v>
      </c>
      <c r="F4" s="83">
        <v>11126</v>
      </c>
      <c r="G4" s="83">
        <v>11126</v>
      </c>
      <c r="H4" s="83">
        <v>11126</v>
      </c>
      <c r="I4" s="83">
        <v>8977</v>
      </c>
      <c r="J4" s="83">
        <v>11126</v>
      </c>
      <c r="K4" s="83">
        <v>11126</v>
      </c>
      <c r="L4" s="83">
        <v>11126</v>
      </c>
      <c r="M4" s="83">
        <v>11126</v>
      </c>
      <c r="N4" s="83">
        <v>10234</v>
      </c>
      <c r="O4" s="83">
        <v>11126</v>
      </c>
      <c r="P4" s="83">
        <v>11126</v>
      </c>
      <c r="Q4" s="83">
        <v>10533</v>
      </c>
      <c r="R4" s="83">
        <v>11126</v>
      </c>
      <c r="S4" s="83">
        <v>10520</v>
      </c>
      <c r="T4" s="83">
        <v>10108</v>
      </c>
      <c r="U4" s="83">
        <v>11126</v>
      </c>
      <c r="V4" s="83">
        <v>11078</v>
      </c>
      <c r="W4" s="83">
        <v>11126</v>
      </c>
      <c r="X4" s="83">
        <v>11126</v>
      </c>
      <c r="Y4" s="83">
        <v>11126</v>
      </c>
      <c r="Z4" s="83">
        <v>10903</v>
      </c>
      <c r="AA4" s="83">
        <v>10671</v>
      </c>
      <c r="AB4" s="83">
        <v>11024</v>
      </c>
      <c r="AC4" s="83">
        <v>11126</v>
      </c>
      <c r="AD4" s="83">
        <v>11005</v>
      </c>
      <c r="AE4" s="83">
        <v>11126</v>
      </c>
      <c r="AF4" s="83">
        <v>9863</v>
      </c>
      <c r="AG4" s="83">
        <v>9025</v>
      </c>
      <c r="AH4" s="83">
        <v>10761</v>
      </c>
      <c r="AI4" s="83">
        <v>11126</v>
      </c>
      <c r="AJ4" s="83">
        <v>11126</v>
      </c>
      <c r="AK4" s="83">
        <v>10520</v>
      </c>
      <c r="AL4" s="83">
        <v>9886</v>
      </c>
      <c r="AM4" s="83">
        <v>11126</v>
      </c>
      <c r="AN4" s="83">
        <v>11078</v>
      </c>
      <c r="AO4" s="83">
        <v>11126</v>
      </c>
      <c r="AP4" s="83">
        <v>11126</v>
      </c>
      <c r="AQ4" s="83">
        <v>11126</v>
      </c>
      <c r="AR4" s="64">
        <f>SUM(D4:AQ4)</f>
        <v>433041</v>
      </c>
      <c r="AS4" s="23">
        <f>SUM(D4:M4)</f>
        <v>108942</v>
      </c>
      <c r="AT4" s="23">
        <f>SUM(N4:W4)</f>
        <v>108103</v>
      </c>
      <c r="AU4" s="23">
        <f>SUM(X4:AG4)</f>
        <v>106995</v>
      </c>
      <c r="AV4" s="23">
        <f>SUM(AH4:AQ4)</f>
        <v>109001</v>
      </c>
      <c r="AW4" s="3"/>
      <c r="AX4" s="3"/>
      <c r="AY4" s="129"/>
      <c r="AZ4" s="128"/>
      <c r="BA4" s="128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140" t="str">
        <f>'40 year F10'!B5</f>
        <v>24TK</v>
      </c>
      <c r="C5" s="140" t="str">
        <f>'40 year F10'!C5</f>
        <v>De Toermalijn</v>
      </c>
      <c r="D5" s="84">
        <v>6152</v>
      </c>
      <c r="E5" s="84">
        <v>6152</v>
      </c>
      <c r="F5" s="84">
        <v>5337</v>
      </c>
      <c r="G5" s="84">
        <v>6152</v>
      </c>
      <c r="H5" s="84">
        <v>6144</v>
      </c>
      <c r="I5" s="84">
        <v>6152</v>
      </c>
      <c r="J5" s="84">
        <v>5679</v>
      </c>
      <c r="K5" s="84">
        <v>6152</v>
      </c>
      <c r="L5" s="84">
        <v>6152</v>
      </c>
      <c r="M5" s="84">
        <v>6152</v>
      </c>
      <c r="N5" s="84">
        <v>4728</v>
      </c>
      <c r="O5" s="84">
        <v>6152</v>
      </c>
      <c r="P5" s="84">
        <v>6152</v>
      </c>
      <c r="Q5" s="84">
        <v>6152</v>
      </c>
      <c r="R5" s="84">
        <v>4972</v>
      </c>
      <c r="S5" s="84">
        <v>6152</v>
      </c>
      <c r="T5" s="84">
        <v>6152</v>
      </c>
      <c r="U5" s="84">
        <v>6152</v>
      </c>
      <c r="V5" s="84">
        <v>6152</v>
      </c>
      <c r="W5" s="84">
        <v>6152</v>
      </c>
      <c r="X5" s="84">
        <v>5552</v>
      </c>
      <c r="Y5" s="84">
        <v>6152</v>
      </c>
      <c r="Z5" s="84">
        <v>6152</v>
      </c>
      <c r="AA5" s="84">
        <v>6152</v>
      </c>
      <c r="AB5" s="84">
        <v>5066</v>
      </c>
      <c r="AC5" s="84">
        <v>6152</v>
      </c>
      <c r="AD5" s="84">
        <v>5337</v>
      </c>
      <c r="AE5" s="84">
        <v>6152</v>
      </c>
      <c r="AF5" s="84">
        <v>6152</v>
      </c>
      <c r="AG5" s="84">
        <v>5844</v>
      </c>
      <c r="AH5" s="84">
        <v>5717</v>
      </c>
      <c r="AI5" s="84">
        <v>6152</v>
      </c>
      <c r="AJ5" s="84">
        <v>6152</v>
      </c>
      <c r="AK5" s="84">
        <v>6152</v>
      </c>
      <c r="AL5" s="84">
        <v>5108</v>
      </c>
      <c r="AM5" s="84">
        <v>6152</v>
      </c>
      <c r="AN5" s="84">
        <v>6152</v>
      </c>
      <c r="AO5" s="84">
        <v>6152</v>
      </c>
      <c r="AP5" s="84">
        <v>5337</v>
      </c>
      <c r="AQ5" s="84">
        <v>6152</v>
      </c>
      <c r="AR5" s="85">
        <f>SUM(D5:AQ5)</f>
        <v>237077</v>
      </c>
      <c r="AS5" s="86">
        <f>SUM(D5:M5)</f>
        <v>60224</v>
      </c>
      <c r="AT5" s="86">
        <f>SUM(N5:W5)</f>
        <v>58916</v>
      </c>
      <c r="AU5" s="86">
        <f>SUM(X5:AG5)</f>
        <v>58711</v>
      </c>
      <c r="AV5" s="86">
        <f>SUM(AH5:AQ5)</f>
        <v>59226</v>
      </c>
    </row>
    <row r="6" spans="1:98" s="5" customFormat="1" x14ac:dyDescent="0.2">
      <c r="A6" s="3"/>
      <c r="B6" s="53" t="str">
        <f>'40 year F10'!B6</f>
        <v>37BL</v>
      </c>
      <c r="C6" s="53" t="str">
        <f>'40 year F10'!C6</f>
        <v>De Regenboog</v>
      </c>
      <c r="D6" s="83">
        <v>7551</v>
      </c>
      <c r="E6" s="83">
        <v>8145</v>
      </c>
      <c r="F6" s="83">
        <v>8145</v>
      </c>
      <c r="G6" s="83">
        <v>8145</v>
      </c>
      <c r="H6" s="83">
        <v>7890</v>
      </c>
      <c r="I6" s="83">
        <v>8145</v>
      </c>
      <c r="J6" s="83">
        <v>8145</v>
      </c>
      <c r="K6" s="83">
        <v>7551</v>
      </c>
      <c r="L6" s="83">
        <v>8145</v>
      </c>
      <c r="M6" s="83">
        <v>8145</v>
      </c>
      <c r="N6" s="83">
        <v>8112</v>
      </c>
      <c r="O6" s="83">
        <v>8145</v>
      </c>
      <c r="P6" s="83">
        <v>8145</v>
      </c>
      <c r="Q6" s="83">
        <v>8145</v>
      </c>
      <c r="R6" s="83">
        <v>8145</v>
      </c>
      <c r="S6" s="83">
        <v>7551</v>
      </c>
      <c r="T6" s="83">
        <v>7261</v>
      </c>
      <c r="U6" s="83">
        <v>8145</v>
      </c>
      <c r="V6" s="83">
        <v>8145</v>
      </c>
      <c r="W6" s="83">
        <v>8145</v>
      </c>
      <c r="X6" s="83">
        <v>8145</v>
      </c>
      <c r="Y6" s="83">
        <v>8145</v>
      </c>
      <c r="Z6" s="83">
        <v>7519</v>
      </c>
      <c r="AA6" s="83">
        <v>8145</v>
      </c>
      <c r="AB6" s="83">
        <v>8145</v>
      </c>
      <c r="AC6" s="83">
        <v>8145</v>
      </c>
      <c r="AD6" s="83">
        <v>8145</v>
      </c>
      <c r="AE6" s="83">
        <v>8145</v>
      </c>
      <c r="AF6" s="83">
        <v>7890</v>
      </c>
      <c r="AG6" s="83">
        <v>8145</v>
      </c>
      <c r="AH6" s="83">
        <v>7551</v>
      </c>
      <c r="AI6" s="83">
        <v>8145</v>
      </c>
      <c r="AJ6" s="83">
        <v>7816</v>
      </c>
      <c r="AK6" s="83">
        <v>8145</v>
      </c>
      <c r="AL6" s="83">
        <v>7484</v>
      </c>
      <c r="AM6" s="83">
        <v>8145</v>
      </c>
      <c r="AN6" s="83">
        <v>8145</v>
      </c>
      <c r="AO6" s="83">
        <v>7551</v>
      </c>
      <c r="AP6" s="83">
        <v>8145</v>
      </c>
      <c r="AQ6" s="83">
        <v>8145</v>
      </c>
      <c r="AR6" s="64">
        <f t="shared" ref="AR6:AR12" si="1">SUM(D6:AQ6)</f>
        <v>319787</v>
      </c>
      <c r="AS6" s="23">
        <f t="shared" ref="AS6:AS12" si="2">SUM(D6:M6)</f>
        <v>80007</v>
      </c>
      <c r="AT6" s="23">
        <f t="shared" ref="AT6:AT12" si="3">SUM(N6:W6)</f>
        <v>79939</v>
      </c>
      <c r="AU6" s="23">
        <f t="shared" ref="AU6:AU12" si="4">SUM(X6:AG6)</f>
        <v>80569</v>
      </c>
      <c r="AV6" s="23">
        <f t="shared" ref="AV6:AV12" si="5">SUM(AH6:AQ6)</f>
        <v>79272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s="5" customFormat="1" x14ac:dyDescent="0.2">
      <c r="A7" s="3"/>
      <c r="B7" s="140" t="str">
        <f>'40 year F10'!B7</f>
        <v>43TT</v>
      </c>
      <c r="C7" s="140" t="str">
        <f>'40 year F10'!C7</f>
        <v>Het Kompas</v>
      </c>
      <c r="D7" s="84">
        <v>6075</v>
      </c>
      <c r="E7" s="84">
        <v>5482</v>
      </c>
      <c r="F7" s="84">
        <v>7007</v>
      </c>
      <c r="G7" s="84">
        <v>7007</v>
      </c>
      <c r="H7" s="84">
        <v>6413</v>
      </c>
      <c r="I7" s="84">
        <v>6770</v>
      </c>
      <c r="J7" s="84">
        <v>6983</v>
      </c>
      <c r="K7" s="84">
        <v>6642</v>
      </c>
      <c r="L7" s="84">
        <v>7007</v>
      </c>
      <c r="M7" s="84">
        <v>6413</v>
      </c>
      <c r="N7" s="84">
        <v>6784</v>
      </c>
      <c r="O7" s="84">
        <v>7007</v>
      </c>
      <c r="P7" s="84">
        <v>7007</v>
      </c>
      <c r="Q7" s="84">
        <v>7007</v>
      </c>
      <c r="R7" s="84">
        <v>6413</v>
      </c>
      <c r="S7" s="84">
        <v>7007</v>
      </c>
      <c r="T7" s="84">
        <v>6012</v>
      </c>
      <c r="U7" s="84">
        <v>7007</v>
      </c>
      <c r="V7" s="84">
        <v>7007</v>
      </c>
      <c r="W7" s="84">
        <v>6413</v>
      </c>
      <c r="X7" s="84">
        <v>6770</v>
      </c>
      <c r="Y7" s="84">
        <v>7007</v>
      </c>
      <c r="Z7" s="84">
        <v>6784</v>
      </c>
      <c r="AA7" s="84">
        <v>7007</v>
      </c>
      <c r="AB7" s="84">
        <v>6413</v>
      </c>
      <c r="AC7" s="84">
        <v>7007</v>
      </c>
      <c r="AD7" s="84">
        <v>6983</v>
      </c>
      <c r="AE7" s="84">
        <v>7007</v>
      </c>
      <c r="AF7" s="84">
        <v>7007</v>
      </c>
      <c r="AG7" s="84">
        <v>6413</v>
      </c>
      <c r="AH7" s="84">
        <v>7007</v>
      </c>
      <c r="AI7" s="84">
        <v>6413</v>
      </c>
      <c r="AJ7" s="84">
        <v>7007</v>
      </c>
      <c r="AK7" s="84">
        <v>7007</v>
      </c>
      <c r="AL7" s="84">
        <v>5790</v>
      </c>
      <c r="AM7" s="84">
        <v>6770</v>
      </c>
      <c r="AN7" s="84">
        <v>7007</v>
      </c>
      <c r="AO7" s="84">
        <v>7007</v>
      </c>
      <c r="AP7" s="84">
        <v>7007</v>
      </c>
      <c r="AQ7" s="84">
        <v>6413</v>
      </c>
      <c r="AR7" s="85">
        <f t="shared" si="1"/>
        <v>269289</v>
      </c>
      <c r="AS7" s="86">
        <f t="shared" si="2"/>
        <v>65799</v>
      </c>
      <c r="AT7" s="86">
        <f t="shared" si="3"/>
        <v>67664</v>
      </c>
      <c r="AU7" s="86">
        <f t="shared" si="4"/>
        <v>68398</v>
      </c>
      <c r="AV7" s="86">
        <f t="shared" si="5"/>
        <v>67428</v>
      </c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s="3" customFormat="1" x14ac:dyDescent="0.2">
      <c r="B8" s="53" t="str">
        <f>'40 year F10'!B8</f>
        <v>31RV</v>
      </c>
      <c r="C8" s="53" t="str">
        <f>'40 year F10'!C8</f>
        <v>Het Palet</v>
      </c>
      <c r="D8" s="83">
        <v>8794</v>
      </c>
      <c r="E8" s="83">
        <v>8209</v>
      </c>
      <c r="F8" s="83">
        <v>8802</v>
      </c>
      <c r="G8" s="83">
        <v>8762</v>
      </c>
      <c r="H8" s="83">
        <v>8802</v>
      </c>
      <c r="I8" s="83">
        <v>8794</v>
      </c>
      <c r="J8" s="83">
        <v>8094</v>
      </c>
      <c r="K8" s="83">
        <v>7736</v>
      </c>
      <c r="L8" s="83">
        <v>8802</v>
      </c>
      <c r="M8" s="83">
        <v>8802</v>
      </c>
      <c r="N8" s="83">
        <v>8564</v>
      </c>
      <c r="O8" s="83">
        <v>8762</v>
      </c>
      <c r="P8" s="83">
        <v>8802</v>
      </c>
      <c r="Q8" s="83">
        <v>8086</v>
      </c>
      <c r="R8" s="83">
        <v>8802</v>
      </c>
      <c r="S8" s="83">
        <v>8794</v>
      </c>
      <c r="T8" s="83">
        <v>8209</v>
      </c>
      <c r="U8" s="83">
        <v>8794</v>
      </c>
      <c r="V8" s="83">
        <v>8802</v>
      </c>
      <c r="W8" s="83">
        <v>8802</v>
      </c>
      <c r="X8" s="83">
        <v>8794</v>
      </c>
      <c r="Y8" s="83">
        <v>8762</v>
      </c>
      <c r="Z8" s="83">
        <v>8580</v>
      </c>
      <c r="AA8" s="83">
        <v>8802</v>
      </c>
      <c r="AB8" s="83">
        <v>8802</v>
      </c>
      <c r="AC8" s="83">
        <v>7728</v>
      </c>
      <c r="AD8" s="83">
        <v>8802</v>
      </c>
      <c r="AE8" s="83">
        <v>8802</v>
      </c>
      <c r="AF8" s="83">
        <v>8802</v>
      </c>
      <c r="AG8" s="83">
        <v>8754</v>
      </c>
      <c r="AH8" s="83">
        <v>8786</v>
      </c>
      <c r="AI8" s="83">
        <v>7501</v>
      </c>
      <c r="AJ8" s="83">
        <v>8802</v>
      </c>
      <c r="AK8" s="83">
        <v>8802</v>
      </c>
      <c r="AL8" s="83">
        <v>8580</v>
      </c>
      <c r="AM8" s="83">
        <v>7676</v>
      </c>
      <c r="AN8" s="83">
        <v>8802</v>
      </c>
      <c r="AO8" s="83">
        <v>8802</v>
      </c>
      <c r="AP8" s="83">
        <v>8802</v>
      </c>
      <c r="AQ8" s="83">
        <v>8762</v>
      </c>
      <c r="AR8" s="64">
        <f t="shared" si="1"/>
        <v>343957</v>
      </c>
      <c r="AS8" s="23">
        <f t="shared" si="2"/>
        <v>85597</v>
      </c>
      <c r="AT8" s="23">
        <f t="shared" si="3"/>
        <v>86417</v>
      </c>
      <c r="AU8" s="23">
        <f t="shared" si="4"/>
        <v>86628</v>
      </c>
      <c r="AV8" s="23">
        <f t="shared" si="5"/>
        <v>85315</v>
      </c>
    </row>
    <row r="9" spans="1:98" s="5" customFormat="1" x14ac:dyDescent="0.2">
      <c r="A9" s="3"/>
      <c r="B9" s="140" t="str">
        <f>'40 year F10'!B9</f>
        <v>22AA</v>
      </c>
      <c r="C9" s="140" t="str">
        <f>'40 year F10'!C9</f>
        <v>De Wegwijzer</v>
      </c>
      <c r="D9" s="84">
        <v>15076</v>
      </c>
      <c r="E9" s="84">
        <v>15076</v>
      </c>
      <c r="F9" s="84">
        <v>14483</v>
      </c>
      <c r="G9" s="84">
        <v>15076</v>
      </c>
      <c r="H9" s="84">
        <v>15076</v>
      </c>
      <c r="I9" s="84">
        <v>15076</v>
      </c>
      <c r="J9" s="84">
        <v>15076</v>
      </c>
      <c r="K9" s="84">
        <v>15076</v>
      </c>
      <c r="L9" s="84">
        <v>15076</v>
      </c>
      <c r="M9" s="84">
        <v>13332</v>
      </c>
      <c r="N9" s="84">
        <v>15076</v>
      </c>
      <c r="O9" s="84">
        <v>14159</v>
      </c>
      <c r="P9" s="84">
        <v>15076</v>
      </c>
      <c r="Q9" s="84">
        <v>15076</v>
      </c>
      <c r="R9" s="84">
        <v>15076</v>
      </c>
      <c r="S9" s="84">
        <v>15076</v>
      </c>
      <c r="T9" s="84">
        <v>15076</v>
      </c>
      <c r="U9" s="84">
        <v>15060</v>
      </c>
      <c r="V9" s="84">
        <v>15076</v>
      </c>
      <c r="W9" s="84">
        <v>15076</v>
      </c>
      <c r="X9" s="84">
        <v>14711</v>
      </c>
      <c r="Y9" s="84">
        <v>15076</v>
      </c>
      <c r="Z9" s="84">
        <v>15076</v>
      </c>
      <c r="AA9" s="84">
        <v>14854</v>
      </c>
      <c r="AB9" s="84">
        <v>15076</v>
      </c>
      <c r="AC9" s="84">
        <v>15076</v>
      </c>
      <c r="AD9" s="84">
        <v>15076</v>
      </c>
      <c r="AE9" s="84">
        <v>14483</v>
      </c>
      <c r="AF9" s="84">
        <v>15076</v>
      </c>
      <c r="AG9" s="84">
        <v>14381</v>
      </c>
      <c r="AH9" s="84">
        <v>15076</v>
      </c>
      <c r="AI9" s="84">
        <v>15076</v>
      </c>
      <c r="AJ9" s="84">
        <v>15076</v>
      </c>
      <c r="AK9" s="84">
        <v>15076</v>
      </c>
      <c r="AL9" s="84">
        <v>13332</v>
      </c>
      <c r="AM9" s="84">
        <v>14838</v>
      </c>
      <c r="AN9" s="84">
        <v>15076</v>
      </c>
      <c r="AO9" s="84">
        <v>15076</v>
      </c>
      <c r="AP9" s="84">
        <v>15076</v>
      </c>
      <c r="AQ9" s="84">
        <v>15076</v>
      </c>
      <c r="AR9" s="85">
        <f t="shared" si="1"/>
        <v>595913</v>
      </c>
      <c r="AS9" s="86">
        <f t="shared" si="2"/>
        <v>148423</v>
      </c>
      <c r="AT9" s="86">
        <f t="shared" si="3"/>
        <v>149827</v>
      </c>
      <c r="AU9" s="86">
        <f t="shared" si="4"/>
        <v>148885</v>
      </c>
      <c r="AV9" s="86">
        <f t="shared" si="5"/>
        <v>148778</v>
      </c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s="3" customFormat="1" x14ac:dyDescent="0.2">
      <c r="B10" s="53" t="str">
        <f>'40 year F10'!B10</f>
        <v>35AB</v>
      </c>
      <c r="C10" s="53" t="str">
        <f>'40 year F10'!C10</f>
        <v>Julianaschool</v>
      </c>
      <c r="D10" s="83">
        <v>12088</v>
      </c>
      <c r="E10" s="83">
        <v>12112</v>
      </c>
      <c r="F10" s="83">
        <v>11518</v>
      </c>
      <c r="G10" s="83">
        <v>12112</v>
      </c>
      <c r="H10" s="83">
        <v>12112</v>
      </c>
      <c r="I10" s="83">
        <v>12088</v>
      </c>
      <c r="J10" s="83">
        <v>12088</v>
      </c>
      <c r="K10" s="83">
        <v>12112</v>
      </c>
      <c r="L10" s="83">
        <v>12112</v>
      </c>
      <c r="M10" s="83">
        <v>12112</v>
      </c>
      <c r="N10" s="83">
        <v>12088</v>
      </c>
      <c r="O10" s="83">
        <v>11889</v>
      </c>
      <c r="P10" s="83">
        <v>12112</v>
      </c>
      <c r="Q10" s="83">
        <v>12112</v>
      </c>
      <c r="R10" s="83">
        <v>12096</v>
      </c>
      <c r="S10" s="83">
        <v>12088</v>
      </c>
      <c r="T10" s="83">
        <v>11203</v>
      </c>
      <c r="U10" s="83">
        <v>12096</v>
      </c>
      <c r="V10" s="83">
        <v>11900</v>
      </c>
      <c r="W10" s="83">
        <v>12112</v>
      </c>
      <c r="X10" s="83">
        <v>12088</v>
      </c>
      <c r="Y10" s="83">
        <v>12112</v>
      </c>
      <c r="Z10" s="83">
        <v>11467</v>
      </c>
      <c r="AA10" s="83">
        <v>11889</v>
      </c>
      <c r="AB10" s="83">
        <v>12112</v>
      </c>
      <c r="AC10" s="83">
        <v>12088</v>
      </c>
      <c r="AD10" s="83">
        <v>12112</v>
      </c>
      <c r="AE10" s="83">
        <v>11518</v>
      </c>
      <c r="AF10" s="83">
        <v>12112</v>
      </c>
      <c r="AG10" s="83">
        <v>12112</v>
      </c>
      <c r="AH10" s="83">
        <v>12088</v>
      </c>
      <c r="AI10" s="83">
        <v>12112</v>
      </c>
      <c r="AJ10" s="83">
        <v>12096</v>
      </c>
      <c r="AK10" s="83">
        <v>12112</v>
      </c>
      <c r="AL10" s="83">
        <v>11531</v>
      </c>
      <c r="AM10" s="83">
        <v>11865</v>
      </c>
      <c r="AN10" s="83">
        <v>12112</v>
      </c>
      <c r="AO10" s="83">
        <v>12096</v>
      </c>
      <c r="AP10" s="83">
        <v>11924</v>
      </c>
      <c r="AQ10" s="83">
        <v>12112</v>
      </c>
      <c r="AR10" s="64">
        <f t="shared" si="1"/>
        <v>479808</v>
      </c>
      <c r="AS10" s="23">
        <f t="shared" si="2"/>
        <v>120454</v>
      </c>
      <c r="AT10" s="23">
        <f t="shared" si="3"/>
        <v>119696</v>
      </c>
      <c r="AU10" s="23">
        <f t="shared" si="4"/>
        <v>119610</v>
      </c>
      <c r="AV10" s="23">
        <f t="shared" si="5"/>
        <v>120048</v>
      </c>
    </row>
    <row r="11" spans="1:98" s="5" customFormat="1" x14ac:dyDescent="0.2">
      <c r="A11" s="3"/>
      <c r="B11" s="140" t="str">
        <f>'40 year F10'!B11</f>
        <v>56TB</v>
      </c>
      <c r="C11" s="140" t="str">
        <f>'40 year F10'!C11</f>
        <v>De Hoeksteen</v>
      </c>
      <c r="D11" s="84">
        <v>10031</v>
      </c>
      <c r="E11" s="84">
        <v>8627</v>
      </c>
      <c r="F11" s="84">
        <v>10031</v>
      </c>
      <c r="G11" s="84">
        <v>8994</v>
      </c>
      <c r="H11" s="84">
        <v>9659</v>
      </c>
      <c r="I11" s="84">
        <v>9764</v>
      </c>
      <c r="J11" s="84">
        <v>9798</v>
      </c>
      <c r="K11" s="84">
        <v>9764</v>
      </c>
      <c r="L11" s="84">
        <v>10801</v>
      </c>
      <c r="M11" s="84">
        <v>9764</v>
      </c>
      <c r="N11" s="84">
        <v>10801</v>
      </c>
      <c r="O11" s="84">
        <v>9764</v>
      </c>
      <c r="P11" s="84">
        <v>10801</v>
      </c>
      <c r="Q11" s="84">
        <v>9764</v>
      </c>
      <c r="R11" s="84">
        <v>10801</v>
      </c>
      <c r="S11" s="84">
        <v>9764</v>
      </c>
      <c r="T11" s="84">
        <v>10801</v>
      </c>
      <c r="U11" s="84">
        <v>8868</v>
      </c>
      <c r="V11" s="84">
        <v>10710</v>
      </c>
      <c r="W11" s="84">
        <v>9292</v>
      </c>
      <c r="X11" s="84">
        <v>10801</v>
      </c>
      <c r="Y11" s="84">
        <v>9342</v>
      </c>
      <c r="Z11" s="84">
        <v>10131</v>
      </c>
      <c r="AA11" s="84">
        <v>9764</v>
      </c>
      <c r="AB11" s="84">
        <v>10801</v>
      </c>
      <c r="AC11" s="84">
        <v>9764</v>
      </c>
      <c r="AD11" s="84">
        <v>10801</v>
      </c>
      <c r="AE11" s="84">
        <v>9764</v>
      </c>
      <c r="AF11" s="84">
        <v>10801</v>
      </c>
      <c r="AG11" s="84">
        <v>9764</v>
      </c>
      <c r="AH11" s="84">
        <v>10710</v>
      </c>
      <c r="AI11" s="84">
        <v>8852</v>
      </c>
      <c r="AJ11" s="84">
        <v>10801</v>
      </c>
      <c r="AK11" s="84">
        <v>9764</v>
      </c>
      <c r="AL11" s="84">
        <v>10329</v>
      </c>
      <c r="AM11" s="84">
        <v>8868</v>
      </c>
      <c r="AN11" s="84">
        <v>10801</v>
      </c>
      <c r="AO11" s="84">
        <v>9764</v>
      </c>
      <c r="AP11" s="84">
        <v>10801</v>
      </c>
      <c r="AQ11" s="84">
        <v>9764</v>
      </c>
      <c r="AR11" s="85">
        <f t="shared" si="1"/>
        <v>400786</v>
      </c>
      <c r="AS11" s="86">
        <f t="shared" si="2"/>
        <v>97233</v>
      </c>
      <c r="AT11" s="86">
        <f t="shared" si="3"/>
        <v>101366</v>
      </c>
      <c r="AU11" s="86">
        <f t="shared" si="4"/>
        <v>101733</v>
      </c>
      <c r="AV11" s="86">
        <f t="shared" si="5"/>
        <v>100454</v>
      </c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s="3" customFormat="1" x14ac:dyDescent="0.2">
      <c r="B12" s="53" t="str">
        <f>'40 year F10'!B12</f>
        <v>41CL</v>
      </c>
      <c r="C12" s="53" t="str">
        <f>'40 year F10'!C12</f>
        <v>St. Jozefschool</v>
      </c>
      <c r="D12" s="83">
        <v>13227</v>
      </c>
      <c r="E12" s="83">
        <v>13362</v>
      </c>
      <c r="F12" s="83">
        <v>12442</v>
      </c>
      <c r="G12" s="83">
        <v>10507</v>
      </c>
      <c r="H12" s="83">
        <v>13054</v>
      </c>
      <c r="I12" s="83">
        <v>13362</v>
      </c>
      <c r="J12" s="83">
        <v>13227</v>
      </c>
      <c r="K12" s="83">
        <v>12515</v>
      </c>
      <c r="L12" s="83">
        <v>13167</v>
      </c>
      <c r="M12" s="83">
        <v>11318</v>
      </c>
      <c r="N12" s="83">
        <v>12380</v>
      </c>
      <c r="O12" s="83">
        <v>13362</v>
      </c>
      <c r="P12" s="83">
        <v>13227</v>
      </c>
      <c r="Q12" s="83">
        <v>13362</v>
      </c>
      <c r="R12" s="83">
        <v>13227</v>
      </c>
      <c r="S12" s="83">
        <v>12875</v>
      </c>
      <c r="T12" s="83">
        <v>13227</v>
      </c>
      <c r="U12" s="83">
        <v>13362</v>
      </c>
      <c r="V12" s="83">
        <v>13227</v>
      </c>
      <c r="W12" s="83">
        <v>13362</v>
      </c>
      <c r="X12" s="83">
        <v>12810</v>
      </c>
      <c r="Y12" s="83">
        <v>13362</v>
      </c>
      <c r="Z12" s="83">
        <v>12189</v>
      </c>
      <c r="AA12" s="83">
        <v>13362</v>
      </c>
      <c r="AB12" s="83">
        <v>13227</v>
      </c>
      <c r="AC12" s="83">
        <v>12515</v>
      </c>
      <c r="AD12" s="83">
        <v>13227</v>
      </c>
      <c r="AE12" s="83">
        <v>10507</v>
      </c>
      <c r="AF12" s="83">
        <v>12380</v>
      </c>
      <c r="AG12" s="83">
        <v>13362</v>
      </c>
      <c r="AH12" s="83">
        <v>13227</v>
      </c>
      <c r="AI12" s="83">
        <v>13362</v>
      </c>
      <c r="AJ12" s="83">
        <v>13227</v>
      </c>
      <c r="AK12" s="83">
        <v>10832</v>
      </c>
      <c r="AL12" s="83">
        <v>13227</v>
      </c>
      <c r="AM12" s="83">
        <v>13362</v>
      </c>
      <c r="AN12" s="83">
        <v>13227</v>
      </c>
      <c r="AO12" s="83">
        <v>13362</v>
      </c>
      <c r="AP12" s="83">
        <v>12810</v>
      </c>
      <c r="AQ12" s="83">
        <v>13362</v>
      </c>
      <c r="AR12" s="64">
        <f t="shared" si="1"/>
        <v>514731</v>
      </c>
      <c r="AS12" s="23">
        <f t="shared" si="2"/>
        <v>126181</v>
      </c>
      <c r="AT12" s="23">
        <f t="shared" si="3"/>
        <v>131611</v>
      </c>
      <c r="AU12" s="23">
        <f t="shared" si="4"/>
        <v>126941</v>
      </c>
      <c r="AV12" s="23">
        <f t="shared" si="5"/>
        <v>129998</v>
      </c>
    </row>
    <row r="13" spans="1:98" s="3" customFormat="1" x14ac:dyDescent="0.2">
      <c r="B13" s="140" t="str">
        <f>'40 year F10'!B13</f>
        <v>20XY</v>
      </c>
      <c r="C13" s="140" t="str">
        <f>'40 year F10'!C13</f>
        <v>De Bron</v>
      </c>
      <c r="D13" s="139">
        <v>5698</v>
      </c>
      <c r="E13" s="139">
        <v>5415</v>
      </c>
      <c r="F13" s="139">
        <v>5698</v>
      </c>
      <c r="G13" s="139">
        <v>5415</v>
      </c>
      <c r="H13" s="139">
        <v>5568</v>
      </c>
      <c r="I13" s="139">
        <v>5415</v>
      </c>
      <c r="J13" s="139">
        <v>5698</v>
      </c>
      <c r="K13" s="139">
        <v>5415</v>
      </c>
      <c r="L13" s="139">
        <v>5077</v>
      </c>
      <c r="M13" s="139">
        <v>5286</v>
      </c>
      <c r="N13" s="139">
        <v>5698</v>
      </c>
      <c r="O13" s="139">
        <v>5415</v>
      </c>
      <c r="P13" s="139">
        <v>5698</v>
      </c>
      <c r="Q13" s="139">
        <v>5415</v>
      </c>
      <c r="R13" s="139">
        <v>5254</v>
      </c>
      <c r="S13" s="139">
        <v>4595</v>
      </c>
      <c r="T13" s="139">
        <v>5522</v>
      </c>
      <c r="U13" s="139">
        <v>5315</v>
      </c>
      <c r="V13" s="139">
        <v>5698</v>
      </c>
      <c r="W13" s="139">
        <v>5286</v>
      </c>
      <c r="X13" s="139">
        <v>5698</v>
      </c>
      <c r="Y13" s="139">
        <v>5327</v>
      </c>
      <c r="Z13" s="139">
        <v>5698</v>
      </c>
      <c r="AA13" s="139">
        <v>5415</v>
      </c>
      <c r="AB13" s="139">
        <v>5568</v>
      </c>
      <c r="AC13" s="139">
        <v>5415</v>
      </c>
      <c r="AD13" s="139">
        <v>5077</v>
      </c>
      <c r="AE13" s="139">
        <v>5415</v>
      </c>
      <c r="AF13" s="139">
        <v>5698</v>
      </c>
      <c r="AG13" s="139">
        <v>5286</v>
      </c>
      <c r="AH13" s="139">
        <v>5698</v>
      </c>
      <c r="AI13" s="139">
        <v>5415</v>
      </c>
      <c r="AJ13" s="139">
        <v>5254</v>
      </c>
      <c r="AK13" s="139">
        <v>5415</v>
      </c>
      <c r="AL13" s="139">
        <v>5393</v>
      </c>
      <c r="AM13" s="139">
        <v>5415</v>
      </c>
      <c r="AN13" s="139">
        <v>5698</v>
      </c>
      <c r="AO13" s="139">
        <v>5315</v>
      </c>
      <c r="AP13" s="139">
        <v>5698</v>
      </c>
      <c r="AQ13" s="139">
        <v>5286</v>
      </c>
      <c r="AR13" s="197">
        <f>SUM(D13:AQ13)</f>
        <v>217765</v>
      </c>
      <c r="AS13" s="196">
        <f>SUM(D13:M13)</f>
        <v>54685</v>
      </c>
      <c r="AT13" s="196">
        <f>SUM(N13:W13)</f>
        <v>53896</v>
      </c>
      <c r="AU13" s="196">
        <f>SUM(X13:AG13)</f>
        <v>54597</v>
      </c>
      <c r="AV13" s="196">
        <f>SUM(AH13:AQ13)</f>
        <v>54587</v>
      </c>
    </row>
    <row r="14" spans="1:98" x14ac:dyDescent="0.2">
      <c r="B14" s="65" t="s">
        <v>95</v>
      </c>
      <c r="C14" s="65"/>
      <c r="D14" s="66">
        <f>SUM(D4:D13)</f>
        <v>95770</v>
      </c>
      <c r="E14" s="66">
        <f t="shared" ref="E14:AV14" si="6">SUM(E4:E13)</f>
        <v>93585</v>
      </c>
      <c r="F14" s="66">
        <f t="shared" si="6"/>
        <v>94589</v>
      </c>
      <c r="G14" s="66">
        <f t="shared" si="6"/>
        <v>93296</v>
      </c>
      <c r="H14" s="66">
        <f t="shared" si="6"/>
        <v>95844</v>
      </c>
      <c r="I14" s="66">
        <f t="shared" si="6"/>
        <v>94543</v>
      </c>
      <c r="J14" s="66">
        <f t="shared" si="6"/>
        <v>95914</v>
      </c>
      <c r="K14" s="66">
        <f t="shared" si="6"/>
        <v>94089</v>
      </c>
      <c r="L14" s="66">
        <f t="shared" si="6"/>
        <v>97465</v>
      </c>
      <c r="M14" s="66">
        <f t="shared" si="6"/>
        <v>92450</v>
      </c>
      <c r="N14" s="66">
        <f t="shared" si="6"/>
        <v>94465</v>
      </c>
      <c r="O14" s="66">
        <f t="shared" si="6"/>
        <v>95781</v>
      </c>
      <c r="P14" s="66">
        <f t="shared" si="6"/>
        <v>98146</v>
      </c>
      <c r="Q14" s="66">
        <f t="shared" si="6"/>
        <v>95652</v>
      </c>
      <c r="R14" s="66">
        <f t="shared" si="6"/>
        <v>95912</v>
      </c>
      <c r="S14" s="66">
        <f t="shared" si="6"/>
        <v>94422</v>
      </c>
      <c r="T14" s="66">
        <f t="shared" si="6"/>
        <v>93571</v>
      </c>
      <c r="U14" s="66">
        <f t="shared" si="6"/>
        <v>95925</v>
      </c>
      <c r="V14" s="66">
        <f t="shared" si="6"/>
        <v>97795</v>
      </c>
      <c r="W14" s="66">
        <f t="shared" si="6"/>
        <v>95766</v>
      </c>
      <c r="X14" s="66">
        <f t="shared" si="6"/>
        <v>96495</v>
      </c>
      <c r="Y14" s="66">
        <f t="shared" si="6"/>
        <v>96411</v>
      </c>
      <c r="Z14" s="66">
        <f t="shared" si="6"/>
        <v>94499</v>
      </c>
      <c r="AA14" s="66">
        <f t="shared" si="6"/>
        <v>96061</v>
      </c>
      <c r="AB14" s="66">
        <f t="shared" si="6"/>
        <v>96234</v>
      </c>
      <c r="AC14" s="66">
        <f t="shared" si="6"/>
        <v>95016</v>
      </c>
      <c r="AD14" s="66">
        <f t="shared" si="6"/>
        <v>96565</v>
      </c>
      <c r="AE14" s="66">
        <f t="shared" si="6"/>
        <v>92919</v>
      </c>
      <c r="AF14" s="66">
        <f t="shared" si="6"/>
        <v>95781</v>
      </c>
      <c r="AG14" s="66">
        <f t="shared" si="6"/>
        <v>93086</v>
      </c>
      <c r="AH14" s="66">
        <f t="shared" si="6"/>
        <v>96621</v>
      </c>
      <c r="AI14" s="66">
        <f t="shared" si="6"/>
        <v>94154</v>
      </c>
      <c r="AJ14" s="66">
        <f t="shared" si="6"/>
        <v>97357</v>
      </c>
      <c r="AK14" s="66">
        <f t="shared" si="6"/>
        <v>93825</v>
      </c>
      <c r="AL14" s="66">
        <f t="shared" si="6"/>
        <v>90660</v>
      </c>
      <c r="AM14" s="66">
        <f t="shared" si="6"/>
        <v>94217</v>
      </c>
      <c r="AN14" s="66">
        <f t="shared" si="6"/>
        <v>98098</v>
      </c>
      <c r="AO14" s="66">
        <f t="shared" si="6"/>
        <v>96251</v>
      </c>
      <c r="AP14" s="66">
        <f t="shared" si="6"/>
        <v>96726</v>
      </c>
      <c r="AQ14" s="66">
        <f t="shared" si="6"/>
        <v>96198</v>
      </c>
      <c r="AR14" s="66">
        <f t="shared" si="6"/>
        <v>3812154</v>
      </c>
      <c r="AS14" s="66">
        <f t="shared" si="6"/>
        <v>947545</v>
      </c>
      <c r="AT14" s="66">
        <f t="shared" si="6"/>
        <v>957435</v>
      </c>
      <c r="AU14" s="66">
        <f t="shared" si="6"/>
        <v>953067</v>
      </c>
      <c r="AV14" s="66">
        <f t="shared" si="6"/>
        <v>954107</v>
      </c>
    </row>
    <row r="15" spans="1:98" s="7" customFormat="1" x14ac:dyDescent="0.2">
      <c r="B15" s="53"/>
      <c r="C15" s="2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2"/>
      <c r="AS15" s="33"/>
      <c r="AT15" s="33"/>
      <c r="AU15" s="33"/>
      <c r="AV15" s="33"/>
    </row>
    <row r="16" spans="1:98" s="7" customFormat="1" x14ac:dyDescent="0.2">
      <c r="B16" s="87"/>
      <c r="C16" s="5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 t="s">
        <v>101</v>
      </c>
      <c r="AR16" s="198">
        <f>AR14/'Overview locations'!D13</f>
        <v>294.10229902792781</v>
      </c>
      <c r="AS16" s="33"/>
      <c r="AT16" s="33"/>
      <c r="AU16" s="33"/>
      <c r="AV16" s="33"/>
    </row>
    <row r="17" spans="2:58" s="7" customFormat="1" x14ac:dyDescent="0.2">
      <c r="B17" s="53"/>
      <c r="C17" s="5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 t="s">
        <v>102</v>
      </c>
      <c r="AR17" s="82">
        <f>AR14/40</f>
        <v>95303.85</v>
      </c>
      <c r="AS17" s="82"/>
      <c r="AT17" s="33"/>
      <c r="AU17" s="33"/>
      <c r="AV17" s="33"/>
    </row>
    <row r="18" spans="2:58" s="7" customFormat="1" x14ac:dyDescent="0.2">
      <c r="B18" s="53"/>
      <c r="C18" s="5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 t="s">
        <v>103</v>
      </c>
      <c r="AR18" s="82">
        <f>AR16/40</f>
        <v>7.3525574756981955</v>
      </c>
      <c r="AS18" s="33"/>
      <c r="AT18" s="33"/>
      <c r="AU18" s="33"/>
      <c r="AV18" s="33"/>
    </row>
    <row r="19" spans="2:58" s="7" customFormat="1" x14ac:dyDescent="0.2">
      <c r="B19" s="53"/>
      <c r="C19" s="5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2"/>
      <c r="AS19" s="33"/>
      <c r="AT19" s="33"/>
      <c r="AU19" s="33"/>
      <c r="AV19" s="33"/>
    </row>
    <row r="20" spans="2:58" s="7" customFormat="1" x14ac:dyDescent="0.2">
      <c r="B20" s="53"/>
      <c r="C20" s="5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2"/>
      <c r="AS20" s="33"/>
      <c r="AT20" s="33"/>
      <c r="AU20" s="33"/>
      <c r="AV20" s="33"/>
    </row>
    <row r="21" spans="2:58" s="7" customFormat="1" x14ac:dyDescent="0.2">
      <c r="B21" s="53"/>
      <c r="C21" s="5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2"/>
      <c r="AS21" s="33"/>
      <c r="AT21" s="33"/>
      <c r="AU21" s="33"/>
      <c r="AV21" s="33"/>
    </row>
    <row r="22" spans="2:58" s="7" customFormat="1" x14ac:dyDescent="0.2">
      <c r="B22" s="53"/>
      <c r="C22" s="5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2"/>
      <c r="AS22" s="33"/>
      <c r="AT22" s="33"/>
      <c r="AU22" s="33"/>
      <c r="AV22" s="33"/>
    </row>
    <row r="23" spans="2:58" s="7" customFormat="1" x14ac:dyDescent="0.2"/>
    <row r="24" spans="2:58" s="7" customFormat="1" x14ac:dyDescent="0.2"/>
    <row r="25" spans="2:58" s="7" customFormat="1" x14ac:dyDescent="0.2">
      <c r="B25" s="4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s="7" customFormat="1" x14ac:dyDescent="0.2">
      <c r="B26" s="4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26" min="1" max="37" man="1"/>
  </rowBreaks>
  <colBreaks count="2" manualBreakCount="2">
    <brk id="11" min="1" max="137" man="1"/>
    <brk id="44" min="1" max="1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2:CT26"/>
  <sheetViews>
    <sheetView showGridLines="0" topLeftCell="AJ1" zoomScaleNormal="100" zoomScaleSheetLayoutView="100" workbookViewId="0">
      <selection activeCell="AR18" sqref="AR18"/>
    </sheetView>
  </sheetViews>
  <sheetFormatPr defaultColWidth="9.109375" defaultRowHeight="10.199999999999999" x14ac:dyDescent="0.2"/>
  <cols>
    <col min="1" max="1" width="3.88671875" style="1" customWidth="1"/>
    <col min="2" max="2" width="17.5546875" style="1" customWidth="1"/>
    <col min="3" max="3" width="21.21875" style="1" customWidth="1"/>
    <col min="4" max="42" width="11.33203125" style="1" customWidth="1"/>
    <col min="43" max="43" width="18.6640625" style="1" customWidth="1"/>
    <col min="44" max="44" width="11.33203125" style="1" customWidth="1"/>
    <col min="45" max="45" width="13.109375" style="1" bestFit="1" customWidth="1"/>
    <col min="46" max="47" width="11.6640625" style="1" bestFit="1" customWidth="1"/>
    <col min="48" max="48" width="11.6640625" style="7" bestFit="1" customWidth="1"/>
    <col min="49" max="50" width="9.109375" style="7"/>
    <col min="51" max="51" width="11.109375" style="7" bestFit="1" customWidth="1"/>
    <col min="52" max="52" width="14.6640625" style="7" bestFit="1" customWidth="1"/>
    <col min="53" max="53" width="10.33203125" style="7" bestFit="1" customWidth="1"/>
    <col min="54" max="98" width="9.109375" style="7"/>
    <col min="99" max="16384" width="9.109375" style="1"/>
  </cols>
  <sheetData>
    <row r="2" spans="1:98" x14ac:dyDescent="0.2">
      <c r="B2" s="56"/>
      <c r="C2" s="60" t="str">
        <f>'General information'!C4</f>
        <v>SERVICE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61"/>
      <c r="AR2" s="62"/>
      <c r="AS2" s="62" t="str">
        <f>'40 year F10'!AS2</f>
        <v>2022-2031</v>
      </c>
      <c r="AT2" s="62" t="str">
        <f>'40 year F10'!AT2</f>
        <v>2032-2041</v>
      </c>
      <c r="AU2" s="62" t="str">
        <f>'40 year F10'!AU2</f>
        <v>2042-2051</v>
      </c>
      <c r="AV2" s="62" t="str">
        <f>'40 year F10'!AV2</f>
        <v>2052-2061</v>
      </c>
    </row>
    <row r="3" spans="1:98" x14ac:dyDescent="0.2">
      <c r="B3" s="50"/>
      <c r="C3" s="219" t="s">
        <v>70</v>
      </c>
      <c r="D3" s="51">
        <f>'General information'!C10</f>
        <v>2022</v>
      </c>
      <c r="E3" s="51">
        <f>D3+1</f>
        <v>2023</v>
      </c>
      <c r="F3" s="51">
        <f t="shared" ref="F3:AQ3" si="0">E3+1</f>
        <v>2024</v>
      </c>
      <c r="G3" s="51">
        <f t="shared" si="0"/>
        <v>2025</v>
      </c>
      <c r="H3" s="51">
        <f t="shared" si="0"/>
        <v>2026</v>
      </c>
      <c r="I3" s="51">
        <f t="shared" si="0"/>
        <v>2027</v>
      </c>
      <c r="J3" s="51">
        <f t="shared" si="0"/>
        <v>2028</v>
      </c>
      <c r="K3" s="51">
        <f t="shared" si="0"/>
        <v>2029</v>
      </c>
      <c r="L3" s="51">
        <f t="shared" si="0"/>
        <v>2030</v>
      </c>
      <c r="M3" s="51">
        <f t="shared" si="0"/>
        <v>2031</v>
      </c>
      <c r="N3" s="51">
        <f t="shared" si="0"/>
        <v>2032</v>
      </c>
      <c r="O3" s="51">
        <f t="shared" si="0"/>
        <v>2033</v>
      </c>
      <c r="P3" s="51">
        <f t="shared" si="0"/>
        <v>2034</v>
      </c>
      <c r="Q3" s="51">
        <f t="shared" si="0"/>
        <v>2035</v>
      </c>
      <c r="R3" s="51">
        <f t="shared" si="0"/>
        <v>2036</v>
      </c>
      <c r="S3" s="51">
        <f t="shared" si="0"/>
        <v>2037</v>
      </c>
      <c r="T3" s="51">
        <f t="shared" si="0"/>
        <v>2038</v>
      </c>
      <c r="U3" s="51">
        <f t="shared" si="0"/>
        <v>2039</v>
      </c>
      <c r="V3" s="51">
        <f t="shared" si="0"/>
        <v>2040</v>
      </c>
      <c r="W3" s="51">
        <f t="shared" si="0"/>
        <v>2041</v>
      </c>
      <c r="X3" s="51">
        <f t="shared" si="0"/>
        <v>2042</v>
      </c>
      <c r="Y3" s="51">
        <f t="shared" si="0"/>
        <v>2043</v>
      </c>
      <c r="Z3" s="51">
        <f t="shared" si="0"/>
        <v>2044</v>
      </c>
      <c r="AA3" s="51">
        <f t="shared" si="0"/>
        <v>2045</v>
      </c>
      <c r="AB3" s="51">
        <f t="shared" si="0"/>
        <v>2046</v>
      </c>
      <c r="AC3" s="51">
        <f t="shared" si="0"/>
        <v>2047</v>
      </c>
      <c r="AD3" s="51">
        <f t="shared" si="0"/>
        <v>2048</v>
      </c>
      <c r="AE3" s="51">
        <f t="shared" si="0"/>
        <v>2049</v>
      </c>
      <c r="AF3" s="51">
        <f t="shared" si="0"/>
        <v>2050</v>
      </c>
      <c r="AG3" s="51">
        <f t="shared" si="0"/>
        <v>2051</v>
      </c>
      <c r="AH3" s="51">
        <f t="shared" si="0"/>
        <v>2052</v>
      </c>
      <c r="AI3" s="51">
        <f t="shared" si="0"/>
        <v>2053</v>
      </c>
      <c r="AJ3" s="51">
        <f t="shared" si="0"/>
        <v>2054</v>
      </c>
      <c r="AK3" s="51">
        <f t="shared" si="0"/>
        <v>2055</v>
      </c>
      <c r="AL3" s="51">
        <f t="shared" si="0"/>
        <v>2056</v>
      </c>
      <c r="AM3" s="51">
        <f t="shared" si="0"/>
        <v>2057</v>
      </c>
      <c r="AN3" s="51">
        <f t="shared" si="0"/>
        <v>2058</v>
      </c>
      <c r="AO3" s="51">
        <f t="shared" si="0"/>
        <v>2059</v>
      </c>
      <c r="AP3" s="51">
        <f t="shared" si="0"/>
        <v>2060</v>
      </c>
      <c r="AQ3" s="51">
        <f t="shared" si="0"/>
        <v>2061</v>
      </c>
      <c r="AR3" s="63" t="s">
        <v>95</v>
      </c>
      <c r="AS3" s="52" t="s">
        <v>95</v>
      </c>
      <c r="AT3" s="52" t="s">
        <v>95</v>
      </c>
      <c r="AU3" s="52" t="s">
        <v>95</v>
      </c>
      <c r="AV3" s="52" t="s">
        <v>95</v>
      </c>
      <c r="AY3" s="129"/>
      <c r="AZ3" s="128"/>
      <c r="BA3" s="128"/>
    </row>
    <row r="4" spans="1:98" s="5" customFormat="1" x14ac:dyDescent="0.2">
      <c r="A4" s="3"/>
      <c r="B4" s="53" t="str">
        <f>'40 year F10'!B4</f>
        <v>13GV</v>
      </c>
      <c r="C4" s="53" t="str">
        <f>'40 year F10'!C4</f>
        <v>Annie MG Schmidtschool</v>
      </c>
      <c r="D4" s="83">
        <f>'40 year F10'!D4+'40 year F30'!D4</f>
        <v>30829</v>
      </c>
      <c r="E4" s="83">
        <f>'40 year F10'!E4+'40 year F30'!E4</f>
        <v>79707</v>
      </c>
      <c r="F4" s="83">
        <f>'40 year F10'!F4+'40 year F30'!F4</f>
        <v>31867</v>
      </c>
      <c r="G4" s="83">
        <f>'40 year F10'!G4+'40 year F30'!G4</f>
        <v>104449</v>
      </c>
      <c r="H4" s="83">
        <f>'40 year F10'!H4+'40 year F30'!H4</f>
        <v>23734</v>
      </c>
      <c r="I4" s="83">
        <f>'40 year F10'!I4+'40 year F30'!I4</f>
        <v>249210</v>
      </c>
      <c r="J4" s="83">
        <f>'40 year F10'!J4+'40 year F30'!J4</f>
        <v>63723</v>
      </c>
      <c r="K4" s="83">
        <f>'40 year F10'!K4+'40 year F30'!K4</f>
        <v>105457</v>
      </c>
      <c r="L4" s="83">
        <f>'40 year F10'!L4+'40 year F30'!L4</f>
        <v>45987</v>
      </c>
      <c r="M4" s="83">
        <f>'40 year F10'!M4+'40 year F30'!M4</f>
        <v>55228</v>
      </c>
      <c r="N4" s="83">
        <f>'40 year F10'!N4+'40 year F30'!N4</f>
        <v>83600</v>
      </c>
      <c r="O4" s="83">
        <f>'40 year F10'!O4+'40 year F30'!O4</f>
        <v>84060</v>
      </c>
      <c r="P4" s="83">
        <f>'40 year F10'!P4+'40 year F30'!P4</f>
        <v>14509</v>
      </c>
      <c r="Q4" s="83">
        <f>'40 year F10'!Q4+'40 year F30'!Q4</f>
        <v>42038</v>
      </c>
      <c r="R4" s="83">
        <f>'40 year F10'!R4+'40 year F30'!R4</f>
        <v>18440</v>
      </c>
      <c r="S4" s="83">
        <f>'40 year F10'!S4+'40 year F30'!S4</f>
        <v>146322</v>
      </c>
      <c r="T4" s="83">
        <f>'40 year F10'!T4+'40 year F30'!T4</f>
        <v>144991</v>
      </c>
      <c r="U4" s="83">
        <f>'40 year F10'!U4+'40 year F30'!U4</f>
        <v>30204</v>
      </c>
      <c r="V4" s="83">
        <f>'40 year F10'!V4+'40 year F30'!V4</f>
        <v>22005</v>
      </c>
      <c r="W4" s="83">
        <f>'40 year F10'!W4+'40 year F30'!W4</f>
        <v>19319</v>
      </c>
      <c r="X4" s="83">
        <f>'40 year F10'!X4+'40 year F30'!X4</f>
        <v>85832</v>
      </c>
      <c r="Y4" s="83">
        <f>'40 year F10'!Y4+'40 year F30'!Y4</f>
        <v>242490</v>
      </c>
      <c r="Z4" s="83">
        <f>'40 year F10'!Z4+'40 year F30'!Z4</f>
        <v>46017</v>
      </c>
      <c r="AA4" s="83">
        <f>'40 year F10'!AA4+'40 year F30'!AA4</f>
        <v>65542</v>
      </c>
      <c r="AB4" s="83">
        <f>'40 year F10'!AB4+'40 year F30'!AB4</f>
        <v>24834</v>
      </c>
      <c r="AC4" s="83">
        <f>'40 year F10'!AC4+'40 year F30'!AC4</f>
        <v>23249</v>
      </c>
      <c r="AD4" s="83">
        <f>'40 year F10'!AD4+'40 year F30'!AD4</f>
        <v>64417</v>
      </c>
      <c r="AE4" s="83">
        <f>'40 year F10'!AE4+'40 year F30'!AE4</f>
        <v>112090</v>
      </c>
      <c r="AF4" s="83">
        <f>'40 year F10'!AF4+'40 year F30'!AF4</f>
        <v>37950</v>
      </c>
      <c r="AG4" s="83">
        <f>'40 year F10'!AG4+'40 year F30'!AG4</f>
        <v>90748</v>
      </c>
      <c r="AH4" s="83">
        <f>'40 year F10'!AH4+'40 year F30'!AH4</f>
        <v>48776</v>
      </c>
      <c r="AI4" s="83">
        <f>'40 year F10'!AI4+'40 year F30'!AI4</f>
        <v>62815</v>
      </c>
      <c r="AJ4" s="83">
        <f>'40 year F10'!AJ4+'40 year F30'!AJ4</f>
        <v>108584</v>
      </c>
      <c r="AK4" s="83">
        <f>'40 year F10'!AK4+'40 year F30'!AK4</f>
        <v>85157</v>
      </c>
      <c r="AL4" s="83">
        <f>'40 year F10'!AL4+'40 year F30'!AL4</f>
        <v>55597</v>
      </c>
      <c r="AM4" s="83">
        <f>'40 year F10'!AM4+'40 year F30'!AM4</f>
        <v>44176</v>
      </c>
      <c r="AN4" s="83">
        <f>'40 year F10'!AN4+'40 year F30'!AN4</f>
        <v>72895</v>
      </c>
      <c r="AO4" s="83">
        <f>'40 year F10'!AO4+'40 year F30'!AO4</f>
        <v>32095</v>
      </c>
      <c r="AP4" s="83">
        <f>'40 year F10'!AP4+'40 year F30'!AP4</f>
        <v>13636</v>
      </c>
      <c r="AQ4" s="83">
        <f>'40 year F10'!AQ4+'40 year F30'!AQ4</f>
        <v>123171</v>
      </c>
      <c r="AR4" s="64">
        <f>SUM(D4:AQ4)</f>
        <v>2835750</v>
      </c>
      <c r="AS4" s="23">
        <f>SUM(D4:M4)</f>
        <v>790191</v>
      </c>
      <c r="AT4" s="23">
        <f>SUM(N4:W4)</f>
        <v>605488</v>
      </c>
      <c r="AU4" s="23">
        <f>SUM(X4:AG4)</f>
        <v>793169</v>
      </c>
      <c r="AV4" s="23">
        <f>SUM(AH4:AQ4)</f>
        <v>646902</v>
      </c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s="3" customFormat="1" x14ac:dyDescent="0.2">
      <c r="B5" s="140" t="str">
        <f>'40 year F10'!B5</f>
        <v>24TK</v>
      </c>
      <c r="C5" s="140" t="str">
        <f>'40 year F10'!C5</f>
        <v>De Toermalijn</v>
      </c>
      <c r="D5" s="139">
        <f>'40 year F10'!D5+'40 year F30'!D5</f>
        <v>107986</v>
      </c>
      <c r="E5" s="139">
        <f>'40 year F10'!E5+'40 year F30'!E5</f>
        <v>6615</v>
      </c>
      <c r="F5" s="139">
        <f>'40 year F10'!F5+'40 year F30'!F5</f>
        <v>24673</v>
      </c>
      <c r="G5" s="139">
        <f>'40 year F10'!G5+'40 year F30'!G5</f>
        <v>11065</v>
      </c>
      <c r="H5" s="139">
        <f>'40 year F10'!H5+'40 year F30'!H5</f>
        <v>15132</v>
      </c>
      <c r="I5" s="139">
        <f>'40 year F10'!I5+'40 year F30'!I5</f>
        <v>106885</v>
      </c>
      <c r="J5" s="139">
        <f>'40 year F10'!J5+'40 year F30'!J5</f>
        <v>36744</v>
      </c>
      <c r="K5" s="139">
        <f>'40 year F10'!K5+'40 year F30'!K5</f>
        <v>25860</v>
      </c>
      <c r="L5" s="139">
        <f>'40 year F10'!L5+'40 year F30'!L5</f>
        <v>35852</v>
      </c>
      <c r="M5" s="139">
        <f>'40 year F10'!M5+'40 year F30'!M5</f>
        <v>12660</v>
      </c>
      <c r="N5" s="139">
        <f>'40 year F10'!N5+'40 year F30'!N5</f>
        <v>458238</v>
      </c>
      <c r="O5" s="139">
        <f>'40 year F10'!O5+'40 year F30'!O5</f>
        <v>38318</v>
      </c>
      <c r="P5" s="139">
        <f>'40 year F10'!P5+'40 year F30'!P5</f>
        <v>8030</v>
      </c>
      <c r="Q5" s="139">
        <f>'40 year F10'!Q5+'40 year F30'!Q5</f>
        <v>7776</v>
      </c>
      <c r="R5" s="139">
        <f>'40 year F10'!R5+'40 year F30'!R5</f>
        <v>77430</v>
      </c>
      <c r="S5" s="139">
        <f>'40 year F10'!S5+'40 year F30'!S5</f>
        <v>41473</v>
      </c>
      <c r="T5" s="139">
        <f>'40 year F10'!T5+'40 year F30'!T5</f>
        <v>26174</v>
      </c>
      <c r="U5" s="139">
        <f>'40 year F10'!U5+'40 year F30'!U5</f>
        <v>30877</v>
      </c>
      <c r="V5" s="139">
        <f>'40 year F10'!V5+'40 year F30'!V5</f>
        <v>24984</v>
      </c>
      <c r="W5" s="139">
        <f>'40 year F10'!W5+'40 year F30'!W5</f>
        <v>21852</v>
      </c>
      <c r="X5" s="139">
        <f>'40 year F10'!X5+'40 year F30'!X5</f>
        <v>487108</v>
      </c>
      <c r="Y5" s="139">
        <f>'40 year F10'!Y5+'40 year F30'!Y5</f>
        <v>6615</v>
      </c>
      <c r="Z5" s="139">
        <f>'40 year F10'!Z5+'40 year F30'!Z5</f>
        <v>8134</v>
      </c>
      <c r="AA5" s="139">
        <f>'40 year F10'!AA5+'40 year F30'!AA5</f>
        <v>62864</v>
      </c>
      <c r="AB5" s="139">
        <f>'40 year F10'!AB5+'40 year F30'!AB5</f>
        <v>84925</v>
      </c>
      <c r="AC5" s="139">
        <f>'40 year F10'!AC5+'40 year F30'!AC5</f>
        <v>49815</v>
      </c>
      <c r="AD5" s="139">
        <f>'40 year F10'!AD5+'40 year F30'!AD5</f>
        <v>24673</v>
      </c>
      <c r="AE5" s="139">
        <f>'40 year F10'!AE5+'40 year F30'!AE5</f>
        <v>11065</v>
      </c>
      <c r="AF5" s="139">
        <f>'40 year F10'!AF5+'40 year F30'!AF5</f>
        <v>18247</v>
      </c>
      <c r="AG5" s="139">
        <f>'40 year F10'!AG5+'40 year F30'!AG5</f>
        <v>78560</v>
      </c>
      <c r="AH5" s="139">
        <f>'40 year F10'!AH5+'40 year F30'!AH5</f>
        <v>107091</v>
      </c>
      <c r="AI5" s="139">
        <f>'40 year F10'!AI5+'40 year F30'!AI5</f>
        <v>15806</v>
      </c>
      <c r="AJ5" s="139">
        <f>'40 year F10'!AJ5+'40 year F30'!AJ5</f>
        <v>18645</v>
      </c>
      <c r="AK5" s="139">
        <f>'40 year F10'!AK5+'40 year F30'!AK5</f>
        <v>6615</v>
      </c>
      <c r="AL5" s="139">
        <f>'40 year F10'!AL5+'40 year F30'!AL5</f>
        <v>65419</v>
      </c>
      <c r="AM5" s="139">
        <f>'40 year F10'!AM5+'40 year F30'!AM5</f>
        <v>286414</v>
      </c>
      <c r="AN5" s="139">
        <f>'40 year F10'!AN5+'40 year F30'!AN5</f>
        <v>20843</v>
      </c>
      <c r="AO5" s="139">
        <f>'40 year F10'!AO5+'40 year F30'!AO5</f>
        <v>6615</v>
      </c>
      <c r="AP5" s="139">
        <f>'40 year F10'!AP5+'40 year F30'!AP5</f>
        <v>53734</v>
      </c>
      <c r="AQ5" s="139">
        <f>'40 year F10'!AQ5+'40 year F30'!AQ5</f>
        <v>17111</v>
      </c>
      <c r="AR5" s="85">
        <f>SUM(D5:AQ5)</f>
        <v>2548923</v>
      </c>
      <c r="AS5" s="196">
        <f>SUM(D5:M5)</f>
        <v>383472</v>
      </c>
      <c r="AT5" s="86">
        <f>SUM(N5:W5)</f>
        <v>735152</v>
      </c>
      <c r="AU5" s="86">
        <f>SUM(X5:AG5)</f>
        <v>832006</v>
      </c>
      <c r="AV5" s="86">
        <f>SUM(AH5:AQ5)</f>
        <v>598293</v>
      </c>
    </row>
    <row r="6" spans="1:98" s="5" customFormat="1" x14ac:dyDescent="0.2">
      <c r="A6" s="3"/>
      <c r="B6" s="53" t="str">
        <f>'40 year F10'!B6</f>
        <v>37BL</v>
      </c>
      <c r="C6" s="53" t="str">
        <f>'40 year F10'!C6</f>
        <v>De Regenboog</v>
      </c>
      <c r="D6" s="83">
        <f>'40 year F10'!D6+'40 year F30'!D6</f>
        <v>118048</v>
      </c>
      <c r="E6" s="83">
        <f>'40 year F10'!E6+'40 year F30'!E6</f>
        <v>100161</v>
      </c>
      <c r="F6" s="83">
        <f>'40 year F10'!F6+'40 year F30'!F6</f>
        <v>94006</v>
      </c>
      <c r="G6" s="83">
        <f>'40 year F10'!G6+'40 year F30'!G6</f>
        <v>76185</v>
      </c>
      <c r="H6" s="83">
        <f>'40 year F10'!H6+'40 year F30'!H6</f>
        <v>271439</v>
      </c>
      <c r="I6" s="83">
        <f>'40 year F10'!I6+'40 year F30'!I6</f>
        <v>49872</v>
      </c>
      <c r="J6" s="83">
        <f>'40 year F10'!J6+'40 year F30'!J6</f>
        <v>25549</v>
      </c>
      <c r="K6" s="83">
        <f>'40 year F10'!K6+'40 year F30'!K6</f>
        <v>46108</v>
      </c>
      <c r="L6" s="83">
        <f>'40 year F10'!L6+'40 year F30'!L6</f>
        <v>27932</v>
      </c>
      <c r="M6" s="83">
        <f>'40 year F10'!M6+'40 year F30'!M6</f>
        <v>18059</v>
      </c>
      <c r="N6" s="83">
        <f>'40 year F10'!N6+'40 year F30'!N6</f>
        <v>76547</v>
      </c>
      <c r="O6" s="83">
        <f>'40 year F10'!O6+'40 year F30'!O6</f>
        <v>251139</v>
      </c>
      <c r="P6" s="83">
        <f>'40 year F10'!P6+'40 year F30'!P6</f>
        <v>37489</v>
      </c>
      <c r="Q6" s="83">
        <f>'40 year F10'!Q6+'40 year F30'!Q6</f>
        <v>11405</v>
      </c>
      <c r="R6" s="83">
        <f>'40 year F10'!R6+'40 year F30'!R6</f>
        <v>26519</v>
      </c>
      <c r="S6" s="83">
        <f>'40 year F10'!S6+'40 year F30'!S6</f>
        <v>143016</v>
      </c>
      <c r="T6" s="83">
        <f>'40 year F10'!T6+'40 year F30'!T6</f>
        <v>99101</v>
      </c>
      <c r="U6" s="83">
        <f>'40 year F10'!U6+'40 year F30'!U6</f>
        <v>14675</v>
      </c>
      <c r="V6" s="83">
        <f>'40 year F10'!V6+'40 year F30'!V6</f>
        <v>22827</v>
      </c>
      <c r="W6" s="83">
        <f>'40 year F10'!W6+'40 year F30'!W6</f>
        <v>26858</v>
      </c>
      <c r="X6" s="83">
        <f>'40 year F10'!X6+'40 year F30'!X6</f>
        <v>48148</v>
      </c>
      <c r="Y6" s="83">
        <f>'40 year F10'!Y6+'40 year F30'!Y6</f>
        <v>9665</v>
      </c>
      <c r="Z6" s="83">
        <f>'40 year F10'!Z6+'40 year F30'!Z6</f>
        <v>69995</v>
      </c>
      <c r="AA6" s="83">
        <f>'40 year F10'!AA6+'40 year F30'!AA6</f>
        <v>32978</v>
      </c>
      <c r="AB6" s="83">
        <f>'40 year F10'!AB6+'40 year F30'!AB6</f>
        <v>75227</v>
      </c>
      <c r="AC6" s="83">
        <f>'40 year F10'!AC6+'40 year F30'!AC6</f>
        <v>54927</v>
      </c>
      <c r="AD6" s="83">
        <f>'40 year F10'!AD6+'40 year F30'!AD6</f>
        <v>99230</v>
      </c>
      <c r="AE6" s="83">
        <f>'40 year F10'!AE6+'40 year F30'!AE6</f>
        <v>88607</v>
      </c>
      <c r="AF6" s="83">
        <f>'40 year F10'!AF6+'40 year F30'!AF6</f>
        <v>42963</v>
      </c>
      <c r="AG6" s="83">
        <f>'40 year F10'!AG6+'40 year F30'!AG6</f>
        <v>19683</v>
      </c>
      <c r="AH6" s="83">
        <f>'40 year F10'!AH6+'40 year F30'!AH6</f>
        <v>53320</v>
      </c>
      <c r="AI6" s="83">
        <f>'40 year F10'!AI6+'40 year F30'!AI6</f>
        <v>121286</v>
      </c>
      <c r="AJ6" s="83">
        <f>'40 year F10'!AJ6+'40 year F30'!AJ6</f>
        <v>101649</v>
      </c>
      <c r="AK6" s="83">
        <f>'40 year F10'!AK6+'40 year F30'!AK6</f>
        <v>48108</v>
      </c>
      <c r="AL6" s="83">
        <f>'40 year F10'!AL6+'40 year F30'!AL6</f>
        <v>64570</v>
      </c>
      <c r="AM6" s="83">
        <f>'40 year F10'!AM6+'40 year F30'!AM6</f>
        <v>58867</v>
      </c>
      <c r="AN6" s="83">
        <f>'40 year F10'!AN6+'40 year F30'!AN6</f>
        <v>92354</v>
      </c>
      <c r="AO6" s="83">
        <f>'40 year F10'!AO6+'40 year F30'!AO6</f>
        <v>56675</v>
      </c>
      <c r="AP6" s="83">
        <f>'40 year F10'!AP6+'40 year F30'!AP6</f>
        <v>19763</v>
      </c>
      <c r="AQ6" s="83">
        <f>'40 year F10'!AQ6+'40 year F30'!AQ6</f>
        <v>106492</v>
      </c>
      <c r="AR6" s="64">
        <f t="shared" ref="AR6:AR11" si="1">SUM(D6:AQ6)</f>
        <v>2801442</v>
      </c>
      <c r="AS6" s="23">
        <f t="shared" ref="AS6:AS11" si="2">SUM(D6:M6)</f>
        <v>827359</v>
      </c>
      <c r="AT6" s="23">
        <f t="shared" ref="AT6:AT11" si="3">SUM(N6:W6)</f>
        <v>709576</v>
      </c>
      <c r="AU6" s="23">
        <f t="shared" ref="AU6:AU11" si="4">SUM(X6:AG6)</f>
        <v>541423</v>
      </c>
      <c r="AV6" s="23">
        <f t="shared" ref="AV6:AV11" si="5">SUM(AH6:AQ6)</f>
        <v>723084</v>
      </c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s="3" customFormat="1" x14ac:dyDescent="0.2">
      <c r="B7" s="140" t="str">
        <f>'40 year F10'!B7</f>
        <v>43TT</v>
      </c>
      <c r="C7" s="140" t="str">
        <f>'40 year F10'!C7</f>
        <v>Het Kompas</v>
      </c>
      <c r="D7" s="139">
        <f>'40 year F10'!D7+'40 year F30'!D7</f>
        <v>112907</v>
      </c>
      <c r="E7" s="139">
        <f>'40 year F10'!E7+'40 year F30'!E7</f>
        <v>55249</v>
      </c>
      <c r="F7" s="139">
        <f>'40 year F10'!F7+'40 year F30'!F7</f>
        <v>60126</v>
      </c>
      <c r="G7" s="139">
        <f>'40 year F10'!G7+'40 year F30'!G7</f>
        <v>12212</v>
      </c>
      <c r="H7" s="139">
        <f>'40 year F10'!H7+'40 year F30'!H7</f>
        <v>31660</v>
      </c>
      <c r="I7" s="139">
        <f>'40 year F10'!I7+'40 year F30'!I7</f>
        <v>87541</v>
      </c>
      <c r="J7" s="139">
        <f>'40 year F10'!J7+'40 year F30'!J7</f>
        <v>48779</v>
      </c>
      <c r="K7" s="139">
        <f>'40 year F10'!K7+'40 year F30'!K7</f>
        <v>437510</v>
      </c>
      <c r="L7" s="139">
        <f>'40 year F10'!L7+'40 year F30'!L7</f>
        <v>22065</v>
      </c>
      <c r="M7" s="139">
        <f>'40 year F10'!M7+'40 year F30'!M7</f>
        <v>14138</v>
      </c>
      <c r="N7" s="139">
        <f>'40 year F10'!N7+'40 year F30'!N7</f>
        <v>23924</v>
      </c>
      <c r="O7" s="139">
        <f>'40 year F10'!O7+'40 year F30'!O7</f>
        <v>33418</v>
      </c>
      <c r="P7" s="139">
        <f>'40 year F10'!P7+'40 year F30'!P7</f>
        <v>41095</v>
      </c>
      <c r="Q7" s="139">
        <f>'40 year F10'!Q7+'40 year F30'!Q7</f>
        <v>16597</v>
      </c>
      <c r="R7" s="139">
        <f>'40 year F10'!R7+'40 year F30'!R7</f>
        <v>67990</v>
      </c>
      <c r="S7" s="139">
        <f>'40 year F10'!S7+'40 year F30'!S7</f>
        <v>14351</v>
      </c>
      <c r="T7" s="139">
        <f>'40 year F10'!T7+'40 year F30'!T7</f>
        <v>65482</v>
      </c>
      <c r="U7" s="139">
        <f>'40 year F10'!U7+'40 year F30'!U7</f>
        <v>60311</v>
      </c>
      <c r="V7" s="139">
        <f>'40 year F10'!V7+'40 year F30'!V7</f>
        <v>69657</v>
      </c>
      <c r="W7" s="139">
        <f>'40 year F10'!W7+'40 year F30'!W7</f>
        <v>39924</v>
      </c>
      <c r="X7" s="139">
        <f>'40 year F10'!X7+'40 year F30'!X7</f>
        <v>115849</v>
      </c>
      <c r="Y7" s="139">
        <f>'40 year F10'!Y7+'40 year F30'!Y7</f>
        <v>36557</v>
      </c>
      <c r="Z7" s="139">
        <f>'40 year F10'!Z7+'40 year F30'!Z7</f>
        <v>30897</v>
      </c>
      <c r="AA7" s="139">
        <f>'40 year F10'!AA7+'40 year F30'!AA7</f>
        <v>13163</v>
      </c>
      <c r="AB7" s="139">
        <f>'40 year F10'!AB7+'40 year F30'!AB7</f>
        <v>47358</v>
      </c>
      <c r="AC7" s="139">
        <f>'40 year F10'!AC7+'40 year F30'!AC7</f>
        <v>63534</v>
      </c>
      <c r="AD7" s="139">
        <f>'40 year F10'!AD7+'40 year F30'!AD7</f>
        <v>31592</v>
      </c>
      <c r="AE7" s="139">
        <f>'40 year F10'!AE7+'40 year F30'!AE7</f>
        <v>12012</v>
      </c>
      <c r="AF7" s="139">
        <f>'40 year F10'!AF7+'40 year F30'!AF7</f>
        <v>17326</v>
      </c>
      <c r="AG7" s="139">
        <f>'40 year F10'!AG7+'40 year F30'!AG7</f>
        <v>39007</v>
      </c>
      <c r="AH7" s="139">
        <f>'40 year F10'!AH7+'40 year F30'!AH7</f>
        <v>78900</v>
      </c>
      <c r="AI7" s="139">
        <f>'40 year F10'!AI7+'40 year F30'!AI7</f>
        <v>103336</v>
      </c>
      <c r="AJ7" s="139">
        <f>'40 year F10'!AJ7+'40 year F30'!AJ7</f>
        <v>27914</v>
      </c>
      <c r="AK7" s="139">
        <f>'40 year F10'!AK7+'40 year F30'!AK7</f>
        <v>13362</v>
      </c>
      <c r="AL7" s="139">
        <f>'40 year F10'!AL7+'40 year F30'!AL7</f>
        <v>66756</v>
      </c>
      <c r="AM7" s="139">
        <f>'40 year F10'!AM7+'40 year F30'!AM7</f>
        <v>24617</v>
      </c>
      <c r="AN7" s="139">
        <f>'40 year F10'!AN7+'40 year F30'!AN7</f>
        <v>126218</v>
      </c>
      <c r="AO7" s="139">
        <f>'40 year F10'!AO7+'40 year F30'!AO7</f>
        <v>34015</v>
      </c>
      <c r="AP7" s="139">
        <f>'40 year F10'!AP7+'40 year F30'!AP7</f>
        <v>59937</v>
      </c>
      <c r="AQ7" s="139">
        <f>'40 year F10'!AQ7+'40 year F30'!AQ7</f>
        <v>12988</v>
      </c>
      <c r="AR7" s="197">
        <f>SUM(D7:AQ7)</f>
        <v>2270274</v>
      </c>
      <c r="AS7" s="196">
        <f t="shared" si="2"/>
        <v>882187</v>
      </c>
      <c r="AT7" s="196">
        <f t="shared" si="3"/>
        <v>432749</v>
      </c>
      <c r="AU7" s="196">
        <f t="shared" si="4"/>
        <v>407295</v>
      </c>
      <c r="AV7" s="196">
        <f t="shared" si="5"/>
        <v>548043</v>
      </c>
    </row>
    <row r="8" spans="1:98" s="5" customFormat="1" x14ac:dyDescent="0.2">
      <c r="A8" s="3"/>
      <c r="B8" s="53" t="str">
        <f>'40 year F10'!B8</f>
        <v>31RV</v>
      </c>
      <c r="C8" s="53" t="str">
        <f>'40 year F10'!C8</f>
        <v>Het Palet</v>
      </c>
      <c r="D8" s="83">
        <f>'40 year F10'!D8+'40 year F30'!D8</f>
        <v>65322</v>
      </c>
      <c r="E8" s="83">
        <f>'40 year F10'!E8+'40 year F30'!E8</f>
        <v>48430</v>
      </c>
      <c r="F8" s="83">
        <f>'40 year F10'!F8+'40 year F30'!F8</f>
        <v>18036</v>
      </c>
      <c r="G8" s="83">
        <f>'40 year F10'!G8+'40 year F30'!G8</f>
        <v>20869</v>
      </c>
      <c r="H8" s="83">
        <f>'40 year F10'!H8+'40 year F30'!H8</f>
        <v>19506</v>
      </c>
      <c r="I8" s="83">
        <f>'40 year F10'!I8+'40 year F30'!I8</f>
        <v>42830</v>
      </c>
      <c r="J8" s="83">
        <f>'40 year F10'!J8+'40 year F30'!J8</f>
        <v>69814</v>
      </c>
      <c r="K8" s="83">
        <f>'40 year F10'!K8+'40 year F30'!K8</f>
        <v>22530</v>
      </c>
      <c r="L8" s="83">
        <f>'40 year F10'!L8+'40 year F30'!L8</f>
        <v>18502</v>
      </c>
      <c r="M8" s="83">
        <f>'40 year F10'!M8+'40 year F30'!M8</f>
        <v>31551</v>
      </c>
      <c r="N8" s="83">
        <f>'40 year F10'!N8+'40 year F30'!N8</f>
        <v>68236</v>
      </c>
      <c r="O8" s="83">
        <f>'40 year F10'!O8+'40 year F30'!O8</f>
        <v>47594</v>
      </c>
      <c r="P8" s="83">
        <f>'40 year F10'!P8+'40 year F30'!P8</f>
        <v>53581</v>
      </c>
      <c r="Q8" s="83">
        <f>'40 year F10'!Q8+'40 year F30'!Q8</f>
        <v>296134</v>
      </c>
      <c r="R8" s="83">
        <f>'40 year F10'!R8+'40 year F30'!R8</f>
        <v>29241</v>
      </c>
      <c r="S8" s="83">
        <f>'40 year F10'!S8+'40 year F30'!S8</f>
        <v>15991</v>
      </c>
      <c r="T8" s="83">
        <f>'40 year F10'!T8+'40 year F30'!T8</f>
        <v>102860</v>
      </c>
      <c r="U8" s="83">
        <f>'40 year F10'!U8+'40 year F30'!U8</f>
        <v>18400</v>
      </c>
      <c r="V8" s="83">
        <f>'40 year F10'!V8+'40 year F30'!V8</f>
        <v>18963</v>
      </c>
      <c r="W8" s="83">
        <f>'40 year F10'!W8+'40 year F30'!W8</f>
        <v>17330</v>
      </c>
      <c r="X8" s="83">
        <f>'40 year F10'!X8+'40 year F30'!X8</f>
        <v>10426</v>
      </c>
      <c r="Y8" s="83">
        <f>'40 year F10'!Y8+'40 year F30'!Y8</f>
        <v>129490</v>
      </c>
      <c r="Z8" s="83">
        <f>'40 year F10'!Z8+'40 year F30'!Z8</f>
        <v>22308</v>
      </c>
      <c r="AA8" s="83">
        <f>'40 year F10'!AA8+'40 year F30'!AA8</f>
        <v>57883</v>
      </c>
      <c r="AB8" s="83">
        <f>'40 year F10'!AB8+'40 year F30'!AB8</f>
        <v>66018</v>
      </c>
      <c r="AC8" s="83">
        <f>'40 year F10'!AC8+'40 year F30'!AC8</f>
        <v>22492</v>
      </c>
      <c r="AD8" s="83">
        <f>'40 year F10'!AD8+'40 year F30'!AD8</f>
        <v>36114</v>
      </c>
      <c r="AE8" s="83">
        <f>'40 year F10'!AE8+'40 year F30'!AE8</f>
        <v>11433</v>
      </c>
      <c r="AF8" s="83">
        <f>'40 year F10'!AF8+'40 year F30'!AF8</f>
        <v>23169</v>
      </c>
      <c r="AG8" s="83">
        <f>'40 year F10'!AG8+'40 year F30'!AG8</f>
        <v>19712</v>
      </c>
      <c r="AH8" s="83">
        <f>'40 year F10'!AH8+'40 year F30'!AH8</f>
        <v>34879</v>
      </c>
      <c r="AI8" s="83">
        <f>'40 year F10'!AI8+'40 year F30'!AI8</f>
        <v>83046</v>
      </c>
      <c r="AJ8" s="83">
        <f>'40 year F10'!AJ8+'40 year F30'!AJ8</f>
        <v>27480</v>
      </c>
      <c r="AK8" s="83">
        <f>'40 year F10'!AK8+'40 year F30'!AK8</f>
        <v>45321</v>
      </c>
      <c r="AL8" s="83">
        <f>'40 year F10'!AL8+'40 year F30'!AL8</f>
        <v>78216</v>
      </c>
      <c r="AM8" s="83">
        <f>'40 year F10'!AM8+'40 year F30'!AM8</f>
        <v>159579</v>
      </c>
      <c r="AN8" s="83">
        <f>'40 year F10'!AN8+'40 year F30'!AN8</f>
        <v>71659</v>
      </c>
      <c r="AO8" s="83">
        <f>'40 year F10'!AO8+'40 year F30'!AO8</f>
        <v>12624</v>
      </c>
      <c r="AP8" s="83">
        <f>'40 year F10'!AP8+'40 year F30'!AP8</f>
        <v>18502</v>
      </c>
      <c r="AQ8" s="83">
        <f>'40 year F10'!AQ8+'40 year F30'!AQ8</f>
        <v>22856</v>
      </c>
      <c r="AR8" s="64">
        <f t="shared" si="1"/>
        <v>1978927</v>
      </c>
      <c r="AS8" s="33">
        <f t="shared" si="2"/>
        <v>357390</v>
      </c>
      <c r="AT8" s="33">
        <f t="shared" si="3"/>
        <v>668330</v>
      </c>
      <c r="AU8" s="33">
        <f t="shared" si="4"/>
        <v>399045</v>
      </c>
      <c r="AV8" s="33">
        <f t="shared" si="5"/>
        <v>554162</v>
      </c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s="3" customFormat="1" x14ac:dyDescent="0.2">
      <c r="B9" s="140" t="str">
        <f>'40 year F10'!B9</f>
        <v>22AA</v>
      </c>
      <c r="C9" s="140" t="str">
        <f>'40 year F10'!C9</f>
        <v>De Wegwijzer</v>
      </c>
      <c r="D9" s="139">
        <f>'40 year F10'!D9+'40 year F30'!D9</f>
        <v>105715</v>
      </c>
      <c r="E9" s="139">
        <f>'40 year F10'!E9+'40 year F30'!E9</f>
        <v>29061</v>
      </c>
      <c r="F9" s="139">
        <f>'40 year F10'!F9+'40 year F30'!F9</f>
        <v>61956</v>
      </c>
      <c r="G9" s="139">
        <f>'40 year F10'!G9+'40 year F30'!G9</f>
        <v>20418</v>
      </c>
      <c r="H9" s="139">
        <f>'40 year F10'!H9+'40 year F30'!H9</f>
        <v>84199</v>
      </c>
      <c r="I9" s="139">
        <f>'40 year F10'!I9+'40 year F30'!I9</f>
        <v>72825</v>
      </c>
      <c r="J9" s="139">
        <f>'40 year F10'!J9+'40 year F30'!J9</f>
        <v>142694</v>
      </c>
      <c r="K9" s="139">
        <f>'40 year F10'!K9+'40 year F30'!K9</f>
        <v>39990</v>
      </c>
      <c r="L9" s="139">
        <f>'40 year F10'!L9+'40 year F30'!L9</f>
        <v>25525</v>
      </c>
      <c r="M9" s="139">
        <f>'40 year F10'!M9+'40 year F30'!M9</f>
        <v>39312</v>
      </c>
      <c r="N9" s="139">
        <f>'40 year F10'!N9+'40 year F30'!N9</f>
        <v>24982</v>
      </c>
      <c r="O9" s="139">
        <f>'40 year F10'!O9+'40 year F30'!O9</f>
        <v>26183</v>
      </c>
      <c r="P9" s="139">
        <f>'40 year F10'!P9+'40 year F30'!P9</f>
        <v>55489</v>
      </c>
      <c r="Q9" s="139">
        <f>'40 year F10'!Q9+'40 year F30'!Q9</f>
        <v>72889</v>
      </c>
      <c r="R9" s="139">
        <f>'40 year F10'!R9+'40 year F30'!R9</f>
        <v>27762</v>
      </c>
      <c r="S9" s="139">
        <f>'40 year F10'!S9+'40 year F30'!S9</f>
        <v>24199</v>
      </c>
      <c r="T9" s="139">
        <f>'40 year F10'!T9+'40 year F30'!T9</f>
        <v>299104</v>
      </c>
      <c r="U9" s="139">
        <f>'40 year F10'!U9+'40 year F30'!U9</f>
        <v>175903</v>
      </c>
      <c r="V9" s="139">
        <f>'40 year F10'!V9+'40 year F30'!V9</f>
        <v>77326</v>
      </c>
      <c r="W9" s="139">
        <f>'40 year F10'!W9+'40 year F30'!W9</f>
        <v>36270</v>
      </c>
      <c r="X9" s="139">
        <f>'40 year F10'!X9+'40 year F30'!X9</f>
        <v>35107</v>
      </c>
      <c r="Y9" s="139">
        <f>'40 year F10'!Y9+'40 year F30'!Y9</f>
        <v>18076</v>
      </c>
      <c r="Z9" s="139">
        <f>'40 year F10'!Z9+'40 year F30'!Z9</f>
        <v>24419</v>
      </c>
      <c r="AA9" s="139">
        <f>'40 year F10'!AA9+'40 year F30'!AA9</f>
        <v>63872</v>
      </c>
      <c r="AB9" s="139">
        <f>'40 year F10'!AB9+'40 year F30'!AB9</f>
        <v>63138</v>
      </c>
      <c r="AC9" s="139">
        <f>'40 year F10'!AC9+'40 year F30'!AC9</f>
        <v>50391</v>
      </c>
      <c r="AD9" s="139">
        <f>'40 year F10'!AD9+'40 year F30'!AD9</f>
        <v>17604</v>
      </c>
      <c r="AE9" s="139">
        <f>'40 year F10'!AE9+'40 year F30'!AE9</f>
        <v>58716</v>
      </c>
      <c r="AF9" s="139">
        <f>'40 year F10'!AF9+'40 year F30'!AF9</f>
        <v>82943</v>
      </c>
      <c r="AG9" s="139">
        <f>'40 year F10'!AG9+'40 year F30'!AG9</f>
        <v>32376</v>
      </c>
      <c r="AH9" s="139">
        <f>'40 year F10'!AH9+'40 year F30'!AH9</f>
        <v>84018</v>
      </c>
      <c r="AI9" s="139">
        <f>'40 year F10'!AI9+'40 year F30'!AI9</f>
        <v>26057</v>
      </c>
      <c r="AJ9" s="139">
        <f>'40 year F10'!AJ9+'40 year F30'!AJ9</f>
        <v>20223</v>
      </c>
      <c r="AK9" s="139">
        <f>'40 year F10'!AK9+'40 year F30'!AK9</f>
        <v>27357</v>
      </c>
      <c r="AL9" s="139">
        <f>'40 year F10'!AL9+'40 year F30'!AL9</f>
        <v>46672</v>
      </c>
      <c r="AM9" s="139">
        <f>'40 year F10'!AM9+'40 year F30'!AM9</f>
        <v>29911</v>
      </c>
      <c r="AN9" s="139">
        <f>'40 year F10'!AN9+'40 year F30'!AN9</f>
        <v>185509</v>
      </c>
      <c r="AO9" s="139">
        <f>'40 year F10'!AO9+'40 year F30'!AO9</f>
        <v>115880</v>
      </c>
      <c r="AP9" s="139">
        <f>'40 year F10'!AP9+'40 year F30'!AP9</f>
        <v>27973</v>
      </c>
      <c r="AQ9" s="139">
        <f>'40 year F10'!AQ9+'40 year F30'!AQ9</f>
        <v>19740</v>
      </c>
      <c r="AR9" s="197">
        <f t="shared" si="1"/>
        <v>2471784</v>
      </c>
      <c r="AS9" s="196">
        <f t="shared" si="2"/>
        <v>621695</v>
      </c>
      <c r="AT9" s="196">
        <f t="shared" si="3"/>
        <v>820107</v>
      </c>
      <c r="AU9" s="196">
        <f t="shared" si="4"/>
        <v>446642</v>
      </c>
      <c r="AV9" s="196">
        <f t="shared" si="5"/>
        <v>583340</v>
      </c>
    </row>
    <row r="10" spans="1:98" s="5" customFormat="1" x14ac:dyDescent="0.2">
      <c r="A10" s="3"/>
      <c r="B10" s="53" t="str">
        <f>'40 year F10'!B10</f>
        <v>35AB</v>
      </c>
      <c r="C10" s="53" t="str">
        <f>'40 year F10'!C10</f>
        <v>Julianaschool</v>
      </c>
      <c r="D10" s="83">
        <f>'40 year F10'!D10+'40 year F30'!D10</f>
        <v>55574</v>
      </c>
      <c r="E10" s="83">
        <f>'40 year F10'!E10+'40 year F30'!E10</f>
        <v>61408</v>
      </c>
      <c r="F10" s="83">
        <f>'40 year F10'!F10+'40 year F30'!F10</f>
        <v>16866</v>
      </c>
      <c r="G10" s="83">
        <f>'40 year F10'!G10+'40 year F30'!G10</f>
        <v>18643</v>
      </c>
      <c r="H10" s="83">
        <f>'40 year F10'!H10+'40 year F30'!H10</f>
        <v>47794</v>
      </c>
      <c r="I10" s="83">
        <f>'40 year F10'!I10+'40 year F30'!I10</f>
        <v>28103</v>
      </c>
      <c r="J10" s="83">
        <f>'40 year F10'!J10+'40 year F30'!J10</f>
        <v>125911</v>
      </c>
      <c r="K10" s="83">
        <f>'40 year F10'!K10+'40 year F30'!K10</f>
        <v>12182</v>
      </c>
      <c r="L10" s="83">
        <f>'40 year F10'!L10+'40 year F30'!L10</f>
        <v>18698</v>
      </c>
      <c r="M10" s="83">
        <f>'40 year F10'!M10+'40 year F30'!M10</f>
        <v>14047</v>
      </c>
      <c r="N10" s="83">
        <f>'40 year F10'!N10+'40 year F30'!N10</f>
        <v>27065</v>
      </c>
      <c r="O10" s="83">
        <f>'40 year F10'!O10+'40 year F30'!O10</f>
        <v>18303</v>
      </c>
      <c r="P10" s="83">
        <f>'40 year F10'!P10+'40 year F30'!P10</f>
        <v>48980</v>
      </c>
      <c r="Q10" s="83">
        <f>'40 year F10'!Q10+'40 year F30'!Q10</f>
        <v>19020</v>
      </c>
      <c r="R10" s="83">
        <f>'40 year F10'!R10+'40 year F30'!R10</f>
        <v>17644</v>
      </c>
      <c r="S10" s="83">
        <f>'40 year F10'!S10+'40 year F30'!S10</f>
        <v>27896</v>
      </c>
      <c r="T10" s="83">
        <f>'40 year F10'!T10+'40 year F30'!T10</f>
        <v>330796</v>
      </c>
      <c r="U10" s="83">
        <f>'40 year F10'!U10+'40 year F30'!U10</f>
        <v>97871</v>
      </c>
      <c r="V10" s="83">
        <f>'40 year F10'!V10+'40 year F30'!V10</f>
        <v>21612</v>
      </c>
      <c r="W10" s="83">
        <f>'40 year F10'!W10+'40 year F30'!W10</f>
        <v>14047</v>
      </c>
      <c r="X10" s="83">
        <f>'40 year F10'!X10+'40 year F30'!X10</f>
        <v>26283</v>
      </c>
      <c r="Y10" s="83">
        <f>'40 year F10'!Y10+'40 year F30'!Y10</f>
        <v>28857</v>
      </c>
      <c r="Z10" s="83">
        <f>'40 year F10'!Z10+'40 year F30'!Z10</f>
        <v>23211</v>
      </c>
      <c r="AA10" s="83">
        <f>'40 year F10'!AA10+'40 year F30'!AA10</f>
        <v>20089</v>
      </c>
      <c r="AB10" s="83">
        <f>'40 year F10'!AB10+'40 year F30'!AB10</f>
        <v>54971</v>
      </c>
      <c r="AC10" s="83">
        <f>'40 year F10'!AC10+'40 year F30'!AC10</f>
        <v>27662</v>
      </c>
      <c r="AD10" s="83">
        <f>'40 year F10'!AD10+'40 year F30'!AD10</f>
        <v>51378</v>
      </c>
      <c r="AE10" s="83">
        <f>'40 year F10'!AE10+'40 year F30'!AE10</f>
        <v>17800</v>
      </c>
      <c r="AF10" s="83">
        <f>'40 year F10'!AF10+'40 year F30'!AF10</f>
        <v>50999</v>
      </c>
      <c r="AG10" s="83">
        <f>'40 year F10'!AG10+'40 year F30'!AG10</f>
        <v>15166</v>
      </c>
      <c r="AH10" s="83">
        <f>'40 year F10'!AH10+'40 year F30'!AH10</f>
        <v>38508</v>
      </c>
      <c r="AI10" s="83">
        <f>'40 year F10'!AI10+'40 year F30'!AI10</f>
        <v>15944</v>
      </c>
      <c r="AJ10" s="83">
        <f>'40 year F10'!AJ10+'40 year F30'!AJ10</f>
        <v>15709</v>
      </c>
      <c r="AK10" s="83">
        <f>'40 year F10'!AK10+'40 year F30'!AK10</f>
        <v>17730</v>
      </c>
      <c r="AL10" s="83">
        <f>'40 year F10'!AL10+'40 year F30'!AL10</f>
        <v>66162</v>
      </c>
      <c r="AM10" s="83">
        <f>'40 year F10'!AM10+'40 year F30'!AM10</f>
        <v>38526</v>
      </c>
      <c r="AN10" s="83">
        <f>'40 year F10'!AN10+'40 year F30'!AN10</f>
        <v>117556</v>
      </c>
      <c r="AO10" s="83">
        <f>'40 year F10'!AO10+'40 year F30'!AO10</f>
        <v>89650</v>
      </c>
      <c r="AP10" s="83">
        <f>'40 year F10'!AP10+'40 year F30'!AP10</f>
        <v>20551</v>
      </c>
      <c r="AQ10" s="83">
        <f>'40 year F10'!AQ10+'40 year F30'!AQ10</f>
        <v>14959</v>
      </c>
      <c r="AR10" s="64">
        <f t="shared" si="1"/>
        <v>1774171</v>
      </c>
      <c r="AS10" s="33">
        <f t="shared" si="2"/>
        <v>399226</v>
      </c>
      <c r="AT10" s="33">
        <f t="shared" si="3"/>
        <v>623234</v>
      </c>
      <c r="AU10" s="33">
        <f t="shared" si="4"/>
        <v>316416</v>
      </c>
      <c r="AV10" s="33">
        <f t="shared" si="5"/>
        <v>435295</v>
      </c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s="3" customFormat="1" x14ac:dyDescent="0.2">
      <c r="B11" s="140" t="str">
        <f>'40 year F10'!B11</f>
        <v>56TB</v>
      </c>
      <c r="C11" s="140" t="str">
        <f>'40 year F10'!C11</f>
        <v>De Hoeksteen</v>
      </c>
      <c r="D11" s="139">
        <f>'40 year F10'!D11+'40 year F30'!D11</f>
        <v>41265</v>
      </c>
      <c r="E11" s="139">
        <f>'40 year F10'!E11+'40 year F30'!E11</f>
        <v>30103</v>
      </c>
      <c r="F11" s="139">
        <f>'40 year F10'!F11+'40 year F30'!F11</f>
        <v>12244</v>
      </c>
      <c r="G11" s="139">
        <f>'40 year F10'!G11+'40 year F30'!G11</f>
        <v>18070</v>
      </c>
      <c r="H11" s="139">
        <f>'40 year F10'!H11+'40 year F30'!H11</f>
        <v>313362</v>
      </c>
      <c r="I11" s="139">
        <f>'40 year F10'!I11+'40 year F30'!I11</f>
        <v>84937</v>
      </c>
      <c r="J11" s="139">
        <f>'40 year F10'!J11+'40 year F30'!J11</f>
        <v>79801</v>
      </c>
      <c r="K11" s="139">
        <f>'40 year F10'!K11+'40 year F30'!K11</f>
        <v>90399</v>
      </c>
      <c r="L11" s="139">
        <f>'40 year F10'!L11+'40 year F30'!L11</f>
        <v>11768</v>
      </c>
      <c r="M11" s="139">
        <f>'40 year F10'!M11+'40 year F30'!M11</f>
        <v>20433</v>
      </c>
      <c r="N11" s="139">
        <f>'40 year F10'!N11+'40 year F30'!N11</f>
        <v>15963</v>
      </c>
      <c r="O11" s="139">
        <f>'40 year F10'!O11+'40 year F30'!O11</f>
        <v>17149</v>
      </c>
      <c r="P11" s="139">
        <f>'40 year F10'!P11+'40 year F30'!P11</f>
        <v>77923</v>
      </c>
      <c r="Q11" s="139">
        <f>'40 year F10'!Q11+'40 year F30'!Q11</f>
        <v>25919</v>
      </c>
      <c r="R11" s="139">
        <f>'40 year F10'!R11+'40 year F30'!R11</f>
        <v>18111</v>
      </c>
      <c r="S11" s="139">
        <f>'40 year F10'!S11+'40 year F30'!S11</f>
        <v>18840</v>
      </c>
      <c r="T11" s="139">
        <f>'40 year F10'!T11+'40 year F30'!T11</f>
        <v>36344</v>
      </c>
      <c r="U11" s="139">
        <f>'40 year F10'!U11+'40 year F30'!U11</f>
        <v>152688</v>
      </c>
      <c r="V11" s="139">
        <f>'40 year F10'!V11+'40 year F30'!V11</f>
        <v>24172</v>
      </c>
      <c r="W11" s="139">
        <f>'40 year F10'!W11+'40 year F30'!W11</f>
        <v>93847</v>
      </c>
      <c r="X11" s="139">
        <f>'40 year F10'!X11+'40 year F30'!X11</f>
        <v>55762</v>
      </c>
      <c r="Y11" s="139">
        <f>'40 year F10'!Y11+'40 year F30'!Y11</f>
        <v>28500</v>
      </c>
      <c r="Z11" s="139">
        <f>'40 year F10'!Z11+'40 year F30'!Z11</f>
        <v>127382</v>
      </c>
      <c r="AA11" s="139">
        <f>'40 year F10'!AA11+'40 year F30'!AA11</f>
        <v>22098</v>
      </c>
      <c r="AB11" s="139">
        <f>'40 year F10'!AB11+'40 year F30'!AB11</f>
        <v>29721</v>
      </c>
      <c r="AC11" s="139">
        <f>'40 year F10'!AC11+'40 year F30'!AC11</f>
        <v>131217</v>
      </c>
      <c r="AD11" s="139">
        <f>'40 year F10'!AD11+'40 year F30'!AD11</f>
        <v>13014</v>
      </c>
      <c r="AE11" s="139">
        <f>'40 year F10'!AE11+'40 year F30'!AE11</f>
        <v>18840</v>
      </c>
      <c r="AF11" s="139">
        <f>'40 year F10'!AF11+'40 year F30'!AF11</f>
        <v>53576</v>
      </c>
      <c r="AG11" s="139">
        <f>'40 year F10'!AG11+'40 year F30'!AG11</f>
        <v>380879</v>
      </c>
      <c r="AH11" s="139">
        <f>'40 year F10'!AH11+'40 year F30'!AH11</f>
        <v>104487</v>
      </c>
      <c r="AI11" s="139">
        <f>'40 year F10'!AI11+'40 year F30'!AI11</f>
        <v>104405</v>
      </c>
      <c r="AJ11" s="139">
        <f>'40 year F10'!AJ11+'40 year F30'!AJ11</f>
        <v>11768</v>
      </c>
      <c r="AK11" s="139">
        <f>'40 year F10'!AK11+'40 year F30'!AK11</f>
        <v>18840</v>
      </c>
      <c r="AL11" s="139">
        <f>'40 year F10'!AL11+'40 year F30'!AL11</f>
        <v>33698</v>
      </c>
      <c r="AM11" s="139">
        <f>'40 year F10'!AM11+'40 year F30'!AM11</f>
        <v>23499</v>
      </c>
      <c r="AN11" s="139">
        <f>'40 year F10'!AN11+'40 year F30'!AN11</f>
        <v>71535</v>
      </c>
      <c r="AO11" s="139">
        <f>'40 year F10'!AO11+'40 year F30'!AO11</f>
        <v>18316</v>
      </c>
      <c r="AP11" s="139">
        <f>'40 year F10'!AP11+'40 year F30'!AP11</f>
        <v>13014</v>
      </c>
      <c r="AQ11" s="139">
        <f>'40 year F10'!AQ11+'40 year F30'!AQ11</f>
        <v>20433</v>
      </c>
      <c r="AR11" s="197">
        <f t="shared" si="1"/>
        <v>2464322</v>
      </c>
      <c r="AS11" s="196">
        <f t="shared" si="2"/>
        <v>702382</v>
      </c>
      <c r="AT11" s="196">
        <f t="shared" si="3"/>
        <v>480956</v>
      </c>
      <c r="AU11" s="196">
        <f t="shared" si="4"/>
        <v>860989</v>
      </c>
      <c r="AV11" s="196">
        <f t="shared" si="5"/>
        <v>419995</v>
      </c>
    </row>
    <row r="12" spans="1:98" s="3" customFormat="1" x14ac:dyDescent="0.2">
      <c r="B12" s="53" t="str">
        <f>'40 year F10'!B12</f>
        <v>41CL</v>
      </c>
      <c r="C12" s="53" t="str">
        <f>'40 year F10'!C12</f>
        <v>St. Jozefschool</v>
      </c>
      <c r="D12" s="83">
        <f>'40 year F10'!D12+'40 year F30'!D12</f>
        <v>108302</v>
      </c>
      <c r="E12" s="83">
        <f>'40 year F10'!E12+'40 year F30'!E12</f>
        <v>24488</v>
      </c>
      <c r="F12" s="83">
        <f>'40 year F10'!F12+'40 year F30'!F12</f>
        <v>76731</v>
      </c>
      <c r="G12" s="83">
        <f>'40 year F10'!G12+'40 year F30'!G12</f>
        <v>171044</v>
      </c>
      <c r="H12" s="83">
        <f>'40 year F10'!H12+'40 year F30'!H12</f>
        <v>77016</v>
      </c>
      <c r="I12" s="83">
        <f>'40 year F10'!I12+'40 year F30'!I12</f>
        <v>70947</v>
      </c>
      <c r="J12" s="83">
        <f>'40 year F10'!J12+'40 year F30'!J12</f>
        <v>19136</v>
      </c>
      <c r="K12" s="83">
        <f>'40 year F10'!K12+'40 year F30'!K12</f>
        <v>104962</v>
      </c>
      <c r="L12" s="83">
        <f>'40 year F10'!L12+'40 year F30'!L12</f>
        <v>144628</v>
      </c>
      <c r="M12" s="83">
        <f>'40 year F10'!M12+'40 year F30'!M12</f>
        <v>191606</v>
      </c>
      <c r="N12" s="83">
        <f>'40 year F10'!N12+'40 year F30'!N12</f>
        <v>88549</v>
      </c>
      <c r="O12" s="83">
        <f>'40 year F10'!O12+'40 year F30'!O12</f>
        <v>38135</v>
      </c>
      <c r="P12" s="83">
        <f>'40 year F10'!P12+'40 year F30'!P12</f>
        <v>57355</v>
      </c>
      <c r="Q12" s="83">
        <f>'40 year F10'!Q12+'40 year F30'!Q12</f>
        <v>23232</v>
      </c>
      <c r="R12" s="83">
        <f>'40 year F10'!R12+'40 year F30'!R12</f>
        <v>19686</v>
      </c>
      <c r="S12" s="83">
        <f>'40 year F10'!S12+'40 year F30'!S12</f>
        <v>135482</v>
      </c>
      <c r="T12" s="83">
        <f>'40 year F10'!T12+'40 year F30'!T12</f>
        <v>90040</v>
      </c>
      <c r="U12" s="83">
        <f>'40 year F10'!U12+'40 year F30'!U12</f>
        <v>29752</v>
      </c>
      <c r="V12" s="83">
        <f>'40 year F10'!V12+'40 year F30'!V12</f>
        <v>48045</v>
      </c>
      <c r="W12" s="83">
        <f>'40 year F10'!W12+'40 year F30'!W12</f>
        <v>18628</v>
      </c>
      <c r="X12" s="83">
        <f>'40 year F10'!X12+'40 year F30'!X12</f>
        <v>79883</v>
      </c>
      <c r="Y12" s="83">
        <f>'40 year F10'!Y12+'40 year F30'!Y12</f>
        <v>130943</v>
      </c>
      <c r="Z12" s="83">
        <f>'40 year F10'!Z12+'40 year F30'!Z12</f>
        <v>129355</v>
      </c>
      <c r="AA12" s="83">
        <f>'40 year F10'!AA12+'40 year F30'!AA12</f>
        <v>34830</v>
      </c>
      <c r="AB12" s="83">
        <f>'40 year F10'!AB12+'40 year F30'!AB12</f>
        <v>19498</v>
      </c>
      <c r="AC12" s="83">
        <f>'40 year F10'!AC12+'40 year F30'!AC12</f>
        <v>129019</v>
      </c>
      <c r="AD12" s="83">
        <f>'40 year F10'!AD12+'40 year F30'!AD12</f>
        <v>130668</v>
      </c>
      <c r="AE12" s="83">
        <f>'40 year F10'!AE12+'40 year F30'!AE12</f>
        <v>149917</v>
      </c>
      <c r="AF12" s="83">
        <f>'40 year F10'!AF12+'40 year F30'!AF12</f>
        <v>161828</v>
      </c>
      <c r="AG12" s="83">
        <f>'40 year F10'!AG12+'40 year F30'!AG12</f>
        <v>33075</v>
      </c>
      <c r="AH12" s="83">
        <f>'40 year F10'!AH12+'40 year F30'!AH12</f>
        <v>34565</v>
      </c>
      <c r="AI12" s="83">
        <f>'40 year F10'!AI12+'40 year F30'!AI12</f>
        <v>16076</v>
      </c>
      <c r="AJ12" s="83">
        <f>'40 year F10'!AJ12+'40 year F30'!AJ12</f>
        <v>112819</v>
      </c>
      <c r="AK12" s="83">
        <f>'40 year F10'!AK12+'40 year F30'!AK12</f>
        <v>76848</v>
      </c>
      <c r="AL12" s="83">
        <f>'40 year F10'!AL12+'40 year F30'!AL12</f>
        <v>100743</v>
      </c>
      <c r="AM12" s="83">
        <f>'40 year F10'!AM12+'40 year F30'!AM12</f>
        <v>234338</v>
      </c>
      <c r="AN12" s="83">
        <f>'40 year F10'!AN12+'40 year F30'!AN12</f>
        <v>35465</v>
      </c>
      <c r="AO12" s="83">
        <f>'40 year F10'!AO12+'40 year F30'!AO12</f>
        <v>52953</v>
      </c>
      <c r="AP12" s="83">
        <f>'40 year F10'!AP12+'40 year F30'!AP12</f>
        <v>77580</v>
      </c>
      <c r="AQ12" s="83">
        <f>'40 year F10'!AQ12+'40 year F30'!AQ12</f>
        <v>129608</v>
      </c>
      <c r="AR12" s="64">
        <f>SUM(D12:AQ12)</f>
        <v>3407775</v>
      </c>
      <c r="AS12" s="33">
        <f>SUM(D12:M12)</f>
        <v>988860</v>
      </c>
      <c r="AT12" s="33">
        <f>SUM(N12:W12)</f>
        <v>548904</v>
      </c>
      <c r="AU12" s="33">
        <f>SUM(X12:AG12)</f>
        <v>999016</v>
      </c>
      <c r="AV12" s="33">
        <f>SUM(AH12:AQ12)</f>
        <v>870995</v>
      </c>
    </row>
    <row r="13" spans="1:98" s="3" customFormat="1" x14ac:dyDescent="0.2">
      <c r="B13" s="140" t="str">
        <f>'40 year F10'!B13</f>
        <v>20XY</v>
      </c>
      <c r="C13" s="140" t="str">
        <f>'40 year F10'!C13</f>
        <v>De Bron</v>
      </c>
      <c r="D13" s="139">
        <f>'40 year F10'!D13+'40 year F30'!D13</f>
        <v>19144</v>
      </c>
      <c r="E13" s="139">
        <f>'40 year F10'!E13+'40 year F30'!E13</f>
        <v>8149</v>
      </c>
      <c r="F13" s="139">
        <f>'40 year F10'!F13+'40 year F30'!F13</f>
        <v>6399</v>
      </c>
      <c r="G13" s="139">
        <f>'40 year F10'!G13+'40 year F30'!G13</f>
        <v>6382</v>
      </c>
      <c r="H13" s="139">
        <f>'40 year F10'!H13+'40 year F30'!H13</f>
        <v>261173</v>
      </c>
      <c r="I13" s="139">
        <f>'40 year F10'!I13+'40 year F30'!I13</f>
        <v>6116</v>
      </c>
      <c r="J13" s="139">
        <f>'40 year F10'!J13+'40 year F30'!J13</f>
        <v>12547</v>
      </c>
      <c r="K13" s="139">
        <f>'40 year F10'!K13+'40 year F30'!K13</f>
        <v>19606</v>
      </c>
      <c r="L13" s="139">
        <f>'40 year F10'!L13+'40 year F30'!L13</f>
        <v>23372</v>
      </c>
      <c r="M13" s="139">
        <f>'40 year F10'!M13+'40 year F30'!M13</f>
        <v>7378</v>
      </c>
      <c r="N13" s="139">
        <f>'40 year F10'!N13+'40 year F30'!N13</f>
        <v>35389</v>
      </c>
      <c r="O13" s="139">
        <f>'40 year F10'!O13+'40 year F30'!O13</f>
        <v>7528</v>
      </c>
      <c r="P13" s="139">
        <f>'40 year F10'!P13+'40 year F30'!P13</f>
        <v>316766</v>
      </c>
      <c r="Q13" s="139">
        <f>'40 year F10'!Q13+'40 year F30'!Q13</f>
        <v>7456</v>
      </c>
      <c r="R13" s="139">
        <f>'40 year F10'!R13+'40 year F30'!R13</f>
        <v>55944</v>
      </c>
      <c r="S13" s="139">
        <f>'40 year F10'!S13+'40 year F30'!S13</f>
        <v>31583</v>
      </c>
      <c r="T13" s="139">
        <f>'40 year F10'!T13+'40 year F30'!T13</f>
        <v>83137</v>
      </c>
      <c r="U13" s="139">
        <f>'40 year F10'!U13+'40 year F30'!U13</f>
        <v>6555</v>
      </c>
      <c r="V13" s="139">
        <f>'40 year F10'!V13+'40 year F30'!V13</f>
        <v>11854</v>
      </c>
      <c r="W13" s="139">
        <f>'40 year F10'!W13+'40 year F30'!W13</f>
        <v>8726</v>
      </c>
      <c r="X13" s="139">
        <f>'40 year F10'!X13+'40 year F30'!X13</f>
        <v>23526</v>
      </c>
      <c r="Y13" s="139">
        <f>'40 year F10'!Y13+'40 year F30'!Y13</f>
        <v>11427</v>
      </c>
      <c r="Z13" s="139">
        <f>'40 year F10'!Z13+'40 year F30'!Z13</f>
        <v>75460</v>
      </c>
      <c r="AA13" s="139">
        <f>'40 year F10'!AA13+'40 year F30'!AA13</f>
        <v>6835</v>
      </c>
      <c r="AB13" s="139">
        <f>'40 year F10'!AB13+'40 year F30'!AB13</f>
        <v>65298</v>
      </c>
      <c r="AC13" s="139">
        <f>'40 year F10'!AC13+'40 year F30'!AC13</f>
        <v>17326</v>
      </c>
      <c r="AD13" s="139">
        <f>'40 year F10'!AD13+'40 year F30'!AD13</f>
        <v>23319</v>
      </c>
      <c r="AE13" s="139">
        <f>'40 year F10'!AE13+'40 year F30'!AE13</f>
        <v>6382</v>
      </c>
      <c r="AF13" s="139">
        <f>'40 year F10'!AF13+'40 year F30'!AF13</f>
        <v>79701</v>
      </c>
      <c r="AG13" s="139">
        <f>'40 year F10'!AG13+'40 year F30'!AG13</f>
        <v>9478</v>
      </c>
      <c r="AH13" s="139">
        <f>'40 year F10'!AH13+'40 year F30'!AH13</f>
        <v>22726</v>
      </c>
      <c r="AI13" s="139">
        <f>'40 year F10'!AI13+'40 year F30'!AI13</f>
        <v>8149</v>
      </c>
      <c r="AJ13" s="139">
        <f>'40 year F10'!AJ13+'40 year F30'!AJ13</f>
        <v>22519</v>
      </c>
      <c r="AK13" s="139">
        <f>'40 year F10'!AK13+'40 year F30'!AK13</f>
        <v>6382</v>
      </c>
      <c r="AL13" s="139">
        <f>'40 year F10'!AL13+'40 year F30'!AL13</f>
        <v>43519</v>
      </c>
      <c r="AM13" s="139">
        <f>'40 year F10'!AM13+'40 year F30'!AM13</f>
        <v>6835</v>
      </c>
      <c r="AN13" s="139">
        <f>'40 year F10'!AN13+'40 year F30'!AN13</f>
        <v>50763</v>
      </c>
      <c r="AO13" s="139">
        <f>'40 year F10'!AO13+'40 year F30'!AO13</f>
        <v>9286</v>
      </c>
      <c r="AP13" s="139">
        <f>'40 year F10'!AP13+'40 year F30'!AP13</f>
        <v>130517</v>
      </c>
      <c r="AQ13" s="139">
        <f>'40 year F10'!AQ13+'40 year F30'!AQ13</f>
        <v>7378</v>
      </c>
      <c r="AR13" s="197">
        <f>SUM(D13:AQ13)</f>
        <v>1562030</v>
      </c>
      <c r="AS13" s="196">
        <f>SUM(D13:M13)</f>
        <v>370266</v>
      </c>
      <c r="AT13" s="196">
        <f>SUM(N13:W13)</f>
        <v>564938</v>
      </c>
      <c r="AU13" s="196">
        <f>SUM(X13:AG13)</f>
        <v>318752</v>
      </c>
      <c r="AV13" s="196">
        <f>SUM(AH13:AQ13)</f>
        <v>308074</v>
      </c>
    </row>
    <row r="14" spans="1:98" x14ac:dyDescent="0.2">
      <c r="B14" s="65" t="s">
        <v>1</v>
      </c>
      <c r="C14" s="65"/>
      <c r="D14" s="66">
        <f>SUM(D4:D13)</f>
        <v>765092</v>
      </c>
      <c r="E14" s="66">
        <f t="shared" ref="E14:AV14" si="6">SUM(E4:E13)</f>
        <v>443371</v>
      </c>
      <c r="F14" s="66">
        <f t="shared" si="6"/>
        <v>402904</v>
      </c>
      <c r="G14" s="66">
        <f t="shared" si="6"/>
        <v>459337</v>
      </c>
      <c r="H14" s="66">
        <f t="shared" si="6"/>
        <v>1145015</v>
      </c>
      <c r="I14" s="66">
        <f t="shared" si="6"/>
        <v>799266</v>
      </c>
      <c r="J14" s="66">
        <f t="shared" si="6"/>
        <v>624698</v>
      </c>
      <c r="K14" s="66">
        <f t="shared" si="6"/>
        <v>904604</v>
      </c>
      <c r="L14" s="66">
        <f t="shared" si="6"/>
        <v>374329</v>
      </c>
      <c r="M14" s="66">
        <f t="shared" si="6"/>
        <v>404412</v>
      </c>
      <c r="N14" s="66">
        <f t="shared" si="6"/>
        <v>902493</v>
      </c>
      <c r="O14" s="66">
        <f t="shared" si="6"/>
        <v>561827</v>
      </c>
      <c r="P14" s="66">
        <f t="shared" si="6"/>
        <v>711217</v>
      </c>
      <c r="Q14" s="66">
        <f t="shared" si="6"/>
        <v>522466</v>
      </c>
      <c r="R14" s="66">
        <f t="shared" si="6"/>
        <v>358767</v>
      </c>
      <c r="S14" s="66">
        <f t="shared" si="6"/>
        <v>599153</v>
      </c>
      <c r="T14" s="66">
        <f t="shared" si="6"/>
        <v>1278029</v>
      </c>
      <c r="U14" s="66">
        <f t="shared" si="6"/>
        <v>617236</v>
      </c>
      <c r="V14" s="66">
        <f t="shared" si="6"/>
        <v>341445</v>
      </c>
      <c r="W14" s="66">
        <f t="shared" si="6"/>
        <v>296801</v>
      </c>
      <c r="X14" s="66">
        <f t="shared" si="6"/>
        <v>967924</v>
      </c>
      <c r="Y14" s="66">
        <f t="shared" si="6"/>
        <v>642620</v>
      </c>
      <c r="Z14" s="66">
        <f t="shared" si="6"/>
        <v>557178</v>
      </c>
      <c r="AA14" s="66">
        <f t="shared" si="6"/>
        <v>380154</v>
      </c>
      <c r="AB14" s="66">
        <f t="shared" si="6"/>
        <v>530988</v>
      </c>
      <c r="AC14" s="66">
        <f t="shared" si="6"/>
        <v>569632</v>
      </c>
      <c r="AD14" s="66">
        <f t="shared" si="6"/>
        <v>492009</v>
      </c>
      <c r="AE14" s="66">
        <f t="shared" si="6"/>
        <v>486862</v>
      </c>
      <c r="AF14" s="66">
        <f t="shared" si="6"/>
        <v>568702</v>
      </c>
      <c r="AG14" s="66">
        <f t="shared" si="6"/>
        <v>718684</v>
      </c>
      <c r="AH14" s="66">
        <f t="shared" si="6"/>
        <v>607270</v>
      </c>
      <c r="AI14" s="66">
        <f t="shared" si="6"/>
        <v>556920</v>
      </c>
      <c r="AJ14" s="66">
        <f t="shared" si="6"/>
        <v>467310</v>
      </c>
      <c r="AK14" s="66">
        <f t="shared" si="6"/>
        <v>345720</v>
      </c>
      <c r="AL14" s="66">
        <f t="shared" si="6"/>
        <v>621352</v>
      </c>
      <c r="AM14" s="66">
        <f t="shared" si="6"/>
        <v>906762</v>
      </c>
      <c r="AN14" s="66">
        <f t="shared" si="6"/>
        <v>844797</v>
      </c>
      <c r="AO14" s="66">
        <f t="shared" si="6"/>
        <v>428109</v>
      </c>
      <c r="AP14" s="66">
        <f t="shared" si="6"/>
        <v>435207</v>
      </c>
      <c r="AQ14" s="66">
        <f t="shared" si="6"/>
        <v>474736</v>
      </c>
      <c r="AR14" s="66">
        <f>SUM(AR4:AR13)</f>
        <v>24115398</v>
      </c>
      <c r="AS14" s="66">
        <f t="shared" si="6"/>
        <v>6323028</v>
      </c>
      <c r="AT14" s="66">
        <f t="shared" si="6"/>
        <v>6189434</v>
      </c>
      <c r="AU14" s="66">
        <f t="shared" si="6"/>
        <v>5914753</v>
      </c>
      <c r="AV14" s="66">
        <f t="shared" si="6"/>
        <v>5688183</v>
      </c>
    </row>
    <row r="15" spans="1:98" s="7" customFormat="1" x14ac:dyDescent="0.2">
      <c r="B15" s="53"/>
      <c r="C15" s="2"/>
      <c r="D15" s="143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143"/>
      <c r="AR15" s="82"/>
      <c r="AS15" s="33"/>
      <c r="AT15" s="33"/>
      <c r="AU15" s="33"/>
      <c r="AV15" s="33"/>
    </row>
    <row r="16" spans="1:98" s="7" customFormat="1" x14ac:dyDescent="0.2">
      <c r="B16" s="87"/>
      <c r="C16" s="5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 t="s">
        <v>101</v>
      </c>
      <c r="AR16" s="82">
        <f>AR14/'Overview locations'!D13</f>
        <v>1860.4689091189632</v>
      </c>
      <c r="AS16" s="198"/>
      <c r="AT16" s="33"/>
      <c r="AU16" s="33"/>
      <c r="AV16" s="33"/>
    </row>
    <row r="17" spans="2:58" s="7" customFormat="1" x14ac:dyDescent="0.2">
      <c r="B17" s="53"/>
      <c r="C17" s="54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 t="s">
        <v>102</v>
      </c>
      <c r="AR17" s="82">
        <f>AR14/40</f>
        <v>602884.94999999995</v>
      </c>
      <c r="AS17" s="82"/>
      <c r="AT17" s="33"/>
      <c r="AU17" s="33"/>
      <c r="AV17" s="33"/>
    </row>
    <row r="18" spans="2:58" s="7" customFormat="1" x14ac:dyDescent="0.2">
      <c r="B18" s="53"/>
      <c r="C18" s="54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 t="s">
        <v>103</v>
      </c>
      <c r="AR18" s="130">
        <f>AR16/40</f>
        <v>46.511722727974082</v>
      </c>
      <c r="AS18" s="130"/>
      <c r="AT18" s="33"/>
      <c r="AU18" s="33"/>
      <c r="AV18" s="33"/>
    </row>
    <row r="19" spans="2:58" s="7" customFormat="1" x14ac:dyDescent="0.2">
      <c r="B19" s="53"/>
      <c r="C19" s="54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2"/>
      <c r="AS19" s="82"/>
      <c r="AT19" s="33"/>
      <c r="AU19" s="33"/>
      <c r="AV19" s="33"/>
    </row>
    <row r="20" spans="2:58" s="7" customFormat="1" x14ac:dyDescent="0.2">
      <c r="B20" s="53"/>
      <c r="C20" s="54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2"/>
      <c r="AS20" s="82"/>
      <c r="AT20" s="33"/>
      <c r="AU20" s="33"/>
      <c r="AV20" s="33"/>
    </row>
    <row r="21" spans="2:58" s="7" customFormat="1" x14ac:dyDescent="0.2">
      <c r="B21" s="53"/>
      <c r="C21" s="54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130"/>
      <c r="AS21" s="130"/>
      <c r="AT21" s="33"/>
      <c r="AU21" s="33"/>
      <c r="AV21" s="33"/>
    </row>
    <row r="22" spans="2:58" s="7" customFormat="1" x14ac:dyDescent="0.2">
      <c r="B22" s="53"/>
      <c r="C22" s="54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130"/>
      <c r="AS22" s="130"/>
      <c r="AT22" s="33"/>
      <c r="AU22" s="33"/>
      <c r="AV22" s="33"/>
    </row>
    <row r="23" spans="2:58" s="7" customFormat="1" x14ac:dyDescent="0.2">
      <c r="AQ23" s="199"/>
      <c r="AR23" s="200"/>
      <c r="AS23" s="200"/>
    </row>
    <row r="24" spans="2:58" s="7" customFormat="1" x14ac:dyDescent="0.2"/>
    <row r="25" spans="2:58" s="7" customFormat="1" x14ac:dyDescent="0.2">
      <c r="B25" s="4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2:58" s="7" customFormat="1" x14ac:dyDescent="0.2">
      <c r="B26" s="4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</row>
  </sheetData>
  <pageMargins left="0.75" right="0.75" top="1" bottom="1" header="0.5" footer="0.5"/>
  <pageSetup paperSize="9" scale="83" orientation="landscape" r:id="rId1"/>
  <headerFooter alignWithMargins="0"/>
  <rowBreaks count="1" manualBreakCount="1">
    <brk id="26" min="1" max="37" man="1"/>
  </rowBreaks>
  <colBreaks count="2" manualBreakCount="2">
    <brk id="11" min="1" max="137" man="1"/>
    <brk id="44" min="1" max="137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3"/>
  <dimension ref="B1:AJ2914"/>
  <sheetViews>
    <sheetView showGridLines="0" zoomScaleNormal="100" zoomScaleSheetLayoutView="115" workbookViewId="0">
      <pane ySplit="4" topLeftCell="A89" activePane="bottomLeft" state="frozen"/>
      <selection activeCell="D49" sqref="D49"/>
      <selection pane="bottomLeft" activeCell="G116" sqref="G116"/>
    </sheetView>
  </sheetViews>
  <sheetFormatPr defaultColWidth="9.109375" defaultRowHeight="10.199999999999999" outlineLevelCol="1" x14ac:dyDescent="0.2"/>
  <cols>
    <col min="1" max="1" width="2.44140625" style="22" customWidth="1"/>
    <col min="2" max="2" width="6.44140625" style="20" customWidth="1"/>
    <col min="3" max="3" width="22.5546875" style="22" bestFit="1" customWidth="1"/>
    <col min="4" max="4" width="3.33203125" style="22" customWidth="1"/>
    <col min="5" max="5" width="36.109375" style="22" customWidth="1"/>
    <col min="6" max="6" width="3" style="23" customWidth="1"/>
    <col min="7" max="14" width="11.6640625" style="23" customWidth="1"/>
    <col min="15" max="16" width="11.6640625" style="22" customWidth="1"/>
    <col min="17" max="17" width="2.6640625" style="44" customWidth="1"/>
    <col min="18" max="18" width="9.109375" style="22"/>
    <col min="19" max="19" width="14" style="37" customWidth="1"/>
    <col min="20" max="20" width="14.33203125" style="22" customWidth="1"/>
    <col min="21" max="21" width="14" style="22" customWidth="1"/>
    <col min="22" max="22" width="15.44140625" style="22" bestFit="1" customWidth="1"/>
    <col min="23" max="23" width="15.44140625" style="22" customWidth="1"/>
    <col min="24" max="24" width="11.33203125" style="21" customWidth="1"/>
    <col min="25" max="25" width="15.44140625" style="22" customWidth="1"/>
    <col min="26" max="27" width="11.33203125" style="22" customWidth="1"/>
    <col min="28" max="28" width="8.88671875" style="22" customWidth="1"/>
    <col min="29" max="29" width="29.5546875" style="22" customWidth="1"/>
    <col min="30" max="30" width="14.5546875" style="22" hidden="1" customWidth="1" outlineLevel="1"/>
    <col min="31" max="31" width="13.88671875" style="22" hidden="1" customWidth="1" outlineLevel="1"/>
    <col min="32" max="32" width="14" style="22" hidden="1" customWidth="1" outlineLevel="1"/>
    <col min="33" max="33" width="14.33203125" style="22" customWidth="1" collapsed="1"/>
    <col min="34" max="35" width="14.109375" style="22" customWidth="1"/>
    <col min="36" max="16384" width="9.109375" style="22"/>
  </cols>
  <sheetData>
    <row r="1" spans="2:29" s="10" customFormat="1" x14ac:dyDescent="0.2">
      <c r="Q1" s="40"/>
      <c r="S1" s="11"/>
      <c r="X1" s="12"/>
    </row>
    <row r="2" spans="2:29" s="10" customFormat="1" x14ac:dyDescent="0.2">
      <c r="B2" s="222"/>
      <c r="C2" s="223"/>
      <c r="D2" s="223"/>
      <c r="E2" s="223"/>
      <c r="F2" s="223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346" t="s">
        <v>107</v>
      </c>
      <c r="S2" s="344" t="s">
        <v>3</v>
      </c>
      <c r="T2" s="344"/>
      <c r="U2" s="344"/>
      <c r="V2" s="344"/>
      <c r="W2" s="344"/>
      <c r="X2" s="344"/>
      <c r="Y2" s="344"/>
      <c r="Z2" s="344"/>
      <c r="AA2" s="344"/>
      <c r="AB2" s="344"/>
      <c r="AC2" s="345"/>
    </row>
    <row r="3" spans="2:29" s="10" customFormat="1" x14ac:dyDescent="0.2">
      <c r="B3" s="225"/>
      <c r="C3" s="226" t="s">
        <v>104</v>
      </c>
      <c r="D3" s="227"/>
      <c r="E3" s="228" t="str">
        <f>'General information'!C4</f>
        <v>SERVICE</v>
      </c>
      <c r="F3" s="229"/>
      <c r="G3" s="230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347"/>
      <c r="S3" s="13"/>
      <c r="T3" s="13"/>
      <c r="U3" s="13"/>
      <c r="V3" s="13"/>
      <c r="W3" s="13"/>
      <c r="X3" s="14"/>
      <c r="Y3" s="13"/>
      <c r="Z3" s="13"/>
      <c r="AA3" s="13"/>
      <c r="AB3" s="13"/>
      <c r="AC3" s="15"/>
    </row>
    <row r="4" spans="2:29" s="10" customFormat="1" x14ac:dyDescent="0.2">
      <c r="B4" s="254"/>
      <c r="C4" s="255" t="s">
        <v>105</v>
      </c>
      <c r="D4" s="256"/>
      <c r="E4" s="257">
        <f>'General information'!C12</f>
        <v>44328</v>
      </c>
      <c r="F4" s="256"/>
      <c r="G4" s="258">
        <f>'General information'!C10</f>
        <v>2022</v>
      </c>
      <c r="H4" s="258">
        <f>G4+1</f>
        <v>2023</v>
      </c>
      <c r="I4" s="258">
        <f t="shared" ref="I4:O4" si="0">H4+1</f>
        <v>2024</v>
      </c>
      <c r="J4" s="258">
        <f t="shared" si="0"/>
        <v>2025</v>
      </c>
      <c r="K4" s="258">
        <f t="shared" si="0"/>
        <v>2026</v>
      </c>
      <c r="L4" s="258">
        <f t="shared" si="0"/>
        <v>2027</v>
      </c>
      <c r="M4" s="258">
        <f t="shared" si="0"/>
        <v>2028</v>
      </c>
      <c r="N4" s="258">
        <f t="shared" si="0"/>
        <v>2029</v>
      </c>
      <c r="O4" s="258">
        <f t="shared" si="0"/>
        <v>2030</v>
      </c>
      <c r="P4" s="258">
        <f>O4+1</f>
        <v>2031</v>
      </c>
      <c r="Q4" s="258"/>
      <c r="R4" s="348"/>
      <c r="S4" s="13"/>
      <c r="T4" s="13"/>
      <c r="U4" s="13"/>
      <c r="V4" s="13"/>
      <c r="W4" s="13"/>
      <c r="X4" s="13"/>
      <c r="Y4" s="13"/>
      <c r="Z4" s="16"/>
      <c r="AA4" s="16"/>
      <c r="AB4" s="16"/>
      <c r="AC4" s="17"/>
    </row>
    <row r="5" spans="2:29" s="10" customFormat="1" x14ac:dyDescent="0.2">
      <c r="B5" s="259"/>
      <c r="C5" s="260"/>
      <c r="D5" s="260"/>
      <c r="E5" s="260"/>
      <c r="F5" s="260"/>
      <c r="G5" s="290"/>
      <c r="H5" s="291"/>
      <c r="I5" s="291"/>
      <c r="J5" s="260"/>
      <c r="K5" s="260"/>
      <c r="L5" s="260"/>
      <c r="M5" s="260"/>
      <c r="N5" s="260"/>
      <c r="O5" s="260"/>
      <c r="P5" s="260"/>
      <c r="Q5" s="261"/>
      <c r="R5" s="262"/>
      <c r="S5" s="13"/>
      <c r="T5" s="13"/>
      <c r="U5" s="13"/>
      <c r="V5" s="13"/>
      <c r="W5" s="13"/>
      <c r="X5" s="13"/>
      <c r="Y5" s="13"/>
      <c r="Z5" s="18"/>
      <c r="AA5" s="18"/>
      <c r="AB5" s="18"/>
      <c r="AC5" s="19"/>
    </row>
    <row r="6" spans="2:29" x14ac:dyDescent="0.2">
      <c r="B6" s="231"/>
      <c r="C6" s="232"/>
      <c r="D6" s="38"/>
      <c r="E6" s="38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43"/>
      <c r="R6" s="233"/>
      <c r="S6" s="75"/>
      <c r="T6" s="25"/>
      <c r="U6" s="25"/>
      <c r="V6" s="25"/>
      <c r="W6" s="25"/>
      <c r="X6" s="26"/>
      <c r="Y6" s="25"/>
      <c r="Z6" s="25"/>
      <c r="AA6" s="25"/>
      <c r="AB6" s="25"/>
      <c r="AC6" s="27"/>
    </row>
    <row r="7" spans="2:29" x14ac:dyDescent="0.2">
      <c r="B7" s="231" t="str">
        <f>'Overview locations'!B3</f>
        <v>13GV</v>
      </c>
      <c r="C7" s="39" t="str">
        <f>'Overview locations'!C3</f>
        <v>Annie MG Schmidtschool</v>
      </c>
      <c r="D7" s="343" t="s">
        <v>106</v>
      </c>
      <c r="E7" s="234" t="s">
        <v>108</v>
      </c>
      <c r="F7" s="24"/>
      <c r="G7" s="28">
        <f>'40 year F10'!D4</f>
        <v>19751</v>
      </c>
      <c r="H7" s="28">
        <f>'40 year F10'!E4</f>
        <v>68702</v>
      </c>
      <c r="I7" s="28">
        <f>'40 year F10'!F4</f>
        <v>20741</v>
      </c>
      <c r="J7" s="28">
        <f>'40 year F10'!G4</f>
        <v>93323</v>
      </c>
      <c r="K7" s="28">
        <f>'40 year F10'!H4</f>
        <v>12608</v>
      </c>
      <c r="L7" s="28">
        <f>'40 year F10'!I4</f>
        <v>240233</v>
      </c>
      <c r="M7" s="28">
        <f>'40 year F10'!J4</f>
        <v>52597</v>
      </c>
      <c r="N7" s="28">
        <f>'40 year F10'!K4</f>
        <v>94331</v>
      </c>
      <c r="O7" s="28">
        <f>'40 year F10'!L4</f>
        <v>34861</v>
      </c>
      <c r="P7" s="28">
        <f>'40 year F10'!M4</f>
        <v>44102</v>
      </c>
      <c r="Q7" s="43"/>
      <c r="R7" s="235">
        <f>SUM(G7:P7)/10</f>
        <v>68124.899999999994</v>
      </c>
      <c r="S7" s="75"/>
      <c r="T7" s="25"/>
      <c r="U7" s="25"/>
      <c r="V7" s="25"/>
      <c r="W7" s="25"/>
      <c r="X7" s="26"/>
      <c r="Y7" s="25"/>
      <c r="Z7" s="25"/>
      <c r="AA7" s="25"/>
      <c r="AB7" s="25"/>
      <c r="AC7" s="27"/>
    </row>
    <row r="8" spans="2:29" x14ac:dyDescent="0.2">
      <c r="B8" s="231"/>
      <c r="C8" s="39"/>
      <c r="D8" s="343"/>
      <c r="E8" s="38" t="s">
        <v>109</v>
      </c>
      <c r="F8" s="24"/>
      <c r="G8" s="28">
        <f>'40 year F30'!D4</f>
        <v>11078</v>
      </c>
      <c r="H8" s="28">
        <f>'40 year F30'!E4</f>
        <v>11005</v>
      </c>
      <c r="I8" s="28">
        <f>'40 year F30'!F4</f>
        <v>11126</v>
      </c>
      <c r="J8" s="28">
        <f>'40 year F30'!G4</f>
        <v>11126</v>
      </c>
      <c r="K8" s="28">
        <f>'40 year F30'!H4</f>
        <v>11126</v>
      </c>
      <c r="L8" s="28">
        <f>'40 year F30'!I4</f>
        <v>8977</v>
      </c>
      <c r="M8" s="28">
        <f>'40 year F30'!J4</f>
        <v>11126</v>
      </c>
      <c r="N8" s="28">
        <f>'40 year F30'!K4</f>
        <v>11126</v>
      </c>
      <c r="O8" s="28">
        <f>'40 year F30'!L4</f>
        <v>11126</v>
      </c>
      <c r="P8" s="28">
        <f>'40 year F30'!M4</f>
        <v>11126</v>
      </c>
      <c r="Q8" s="43"/>
      <c r="R8" s="235">
        <f>SUM(G8:P8)/10</f>
        <v>10894.2</v>
      </c>
      <c r="S8" s="75"/>
      <c r="T8" s="25"/>
      <c r="U8" s="25"/>
      <c r="V8" s="25"/>
      <c r="W8" s="25"/>
      <c r="X8" s="26"/>
      <c r="Y8" s="25"/>
      <c r="Z8" s="25"/>
      <c r="AA8" s="25"/>
      <c r="AB8" s="25"/>
      <c r="AC8" s="27"/>
    </row>
    <row r="9" spans="2:29" x14ac:dyDescent="0.2">
      <c r="B9" s="231"/>
      <c r="C9" s="39"/>
      <c r="D9" s="25"/>
      <c r="E9" s="38"/>
      <c r="F9" s="24"/>
      <c r="G9" s="29">
        <f t="shared" ref="G9:P9" si="1">SUM(G7:G8)</f>
        <v>30829</v>
      </c>
      <c r="H9" s="29">
        <f t="shared" si="1"/>
        <v>79707</v>
      </c>
      <c r="I9" s="29">
        <f t="shared" si="1"/>
        <v>31867</v>
      </c>
      <c r="J9" s="29">
        <f t="shared" si="1"/>
        <v>104449</v>
      </c>
      <c r="K9" s="29">
        <f t="shared" si="1"/>
        <v>23734</v>
      </c>
      <c r="L9" s="29">
        <f t="shared" si="1"/>
        <v>249210</v>
      </c>
      <c r="M9" s="29">
        <f t="shared" si="1"/>
        <v>63723</v>
      </c>
      <c r="N9" s="29">
        <f t="shared" si="1"/>
        <v>105457</v>
      </c>
      <c r="O9" s="29">
        <f t="shared" si="1"/>
        <v>45987</v>
      </c>
      <c r="P9" s="29">
        <f t="shared" si="1"/>
        <v>55228</v>
      </c>
      <c r="Q9" s="42"/>
      <c r="R9" s="236">
        <f>SUM(G9:P9)/10</f>
        <v>79019.100000000006</v>
      </c>
      <c r="S9" s="75"/>
      <c r="T9" s="25"/>
      <c r="U9" s="25"/>
      <c r="V9" s="25"/>
      <c r="W9" s="25"/>
      <c r="X9" s="26"/>
      <c r="Y9" s="25"/>
      <c r="Z9" s="25"/>
      <c r="AA9" s="25"/>
      <c r="AB9" s="25"/>
      <c r="AC9" s="27"/>
    </row>
    <row r="10" spans="2:29" x14ac:dyDescent="0.2">
      <c r="B10" s="231"/>
      <c r="C10" s="39"/>
      <c r="D10" s="25"/>
      <c r="E10" s="38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43"/>
      <c r="R10" s="237"/>
      <c r="S10" s="75"/>
      <c r="T10" s="25"/>
      <c r="U10" s="25"/>
      <c r="V10" s="25"/>
      <c r="W10" s="25"/>
      <c r="X10" s="26"/>
      <c r="Y10" s="25"/>
      <c r="Z10" s="25"/>
      <c r="AA10" s="25"/>
      <c r="AB10" s="25"/>
      <c r="AC10" s="27"/>
    </row>
    <row r="11" spans="2:29" x14ac:dyDescent="0.2">
      <c r="B11" s="231"/>
      <c r="C11" s="39"/>
      <c r="D11" s="343" t="s">
        <v>2</v>
      </c>
      <c r="E11" s="38" t="s">
        <v>110</v>
      </c>
      <c r="F11" s="24"/>
      <c r="G11" s="89">
        <f>'MI compensation'!L23</f>
        <v>113088</v>
      </c>
      <c r="H11" s="89">
        <f>'MI compensation'!M23</f>
        <v>116808</v>
      </c>
      <c r="I11" s="89">
        <f>'MI compensation'!N23</f>
        <v>116808</v>
      </c>
      <c r="J11" s="89">
        <f>'MI compensation'!O23</f>
        <v>116808</v>
      </c>
      <c r="K11" s="89">
        <f>'MI compensation'!P23</f>
        <v>122388</v>
      </c>
      <c r="L11" s="89">
        <f>'MI compensation'!Q23</f>
        <v>122388</v>
      </c>
      <c r="M11" s="89">
        <f>'MI compensation'!R23</f>
        <v>122388</v>
      </c>
      <c r="N11" s="89">
        <f>'MI compensation'!S23</f>
        <v>126108</v>
      </c>
      <c r="O11" s="89">
        <f>'MI compensation'!T23</f>
        <v>126108</v>
      </c>
      <c r="P11" s="89">
        <f>'MI compensation'!U23</f>
        <v>126108</v>
      </c>
      <c r="Q11" s="41"/>
      <c r="R11" s="235">
        <f>SUM(G11:P11)/10</f>
        <v>120900</v>
      </c>
      <c r="S11" s="75"/>
      <c r="T11" s="25"/>
      <c r="U11" s="25"/>
      <c r="V11" s="25"/>
      <c r="W11" s="25"/>
      <c r="X11" s="26"/>
      <c r="Y11" s="25"/>
      <c r="Z11" s="25"/>
      <c r="AA11" s="25"/>
      <c r="AB11" s="25"/>
      <c r="AC11" s="27"/>
    </row>
    <row r="12" spans="2:29" x14ac:dyDescent="0.2">
      <c r="B12" s="231"/>
      <c r="C12" s="39"/>
      <c r="D12" s="343"/>
      <c r="E12" s="38" t="s">
        <v>111</v>
      </c>
      <c r="F12" s="24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41"/>
      <c r="R12" s="238">
        <f>SUM(G12:P12)/10</f>
        <v>0</v>
      </c>
      <c r="S12" s="75"/>
      <c r="T12" s="25"/>
      <c r="U12" s="25"/>
      <c r="V12" s="25"/>
      <c r="W12" s="25"/>
      <c r="X12" s="26"/>
      <c r="Y12" s="25"/>
      <c r="Z12" s="25"/>
      <c r="AA12" s="25"/>
      <c r="AB12" s="25"/>
      <c r="AC12" s="27"/>
    </row>
    <row r="13" spans="2:29" x14ac:dyDescent="0.2">
      <c r="B13" s="231"/>
      <c r="C13" s="39"/>
      <c r="D13" s="38"/>
      <c r="E13" s="38"/>
      <c r="F13" s="24"/>
      <c r="G13" s="31">
        <f t="shared" ref="G13:P13" si="2">SUM(G11:G12)</f>
        <v>113088</v>
      </c>
      <c r="H13" s="31">
        <f t="shared" si="2"/>
        <v>116808</v>
      </c>
      <c r="I13" s="31">
        <f t="shared" si="2"/>
        <v>116808</v>
      </c>
      <c r="J13" s="31">
        <f t="shared" si="2"/>
        <v>116808</v>
      </c>
      <c r="K13" s="31">
        <f t="shared" si="2"/>
        <v>122388</v>
      </c>
      <c r="L13" s="31">
        <f t="shared" si="2"/>
        <v>122388</v>
      </c>
      <c r="M13" s="31">
        <f t="shared" si="2"/>
        <v>122388</v>
      </c>
      <c r="N13" s="31">
        <f t="shared" si="2"/>
        <v>126108</v>
      </c>
      <c r="O13" s="31">
        <f t="shared" si="2"/>
        <v>126108</v>
      </c>
      <c r="P13" s="31">
        <f t="shared" si="2"/>
        <v>126108</v>
      </c>
      <c r="Q13" s="42"/>
      <c r="R13" s="236">
        <f>SUM(G13:P13)/10</f>
        <v>120900</v>
      </c>
      <c r="S13" s="75"/>
      <c r="T13" s="25"/>
      <c r="U13" s="25"/>
      <c r="V13" s="25"/>
      <c r="W13" s="25"/>
      <c r="X13" s="26"/>
      <c r="Y13" s="25"/>
      <c r="Z13" s="25"/>
      <c r="AA13" s="25"/>
      <c r="AB13" s="25"/>
      <c r="AC13" s="27"/>
    </row>
    <row r="14" spans="2:29" x14ac:dyDescent="0.2">
      <c r="B14" s="263"/>
      <c r="C14" s="264"/>
      <c r="D14" s="265"/>
      <c r="E14" s="265"/>
      <c r="F14" s="266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7"/>
      <c r="R14" s="269"/>
      <c r="S14" s="75"/>
      <c r="T14" s="25"/>
      <c r="U14" s="25"/>
      <c r="V14" s="25"/>
      <c r="W14" s="25"/>
      <c r="X14" s="26"/>
      <c r="Y14" s="25"/>
      <c r="Z14" s="25"/>
      <c r="AA14" s="25"/>
      <c r="AB14" s="25"/>
      <c r="AC14" s="27"/>
    </row>
    <row r="15" spans="2:29" x14ac:dyDescent="0.2">
      <c r="B15" s="270"/>
      <c r="C15" s="271"/>
      <c r="D15" s="272"/>
      <c r="E15" s="272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4"/>
      <c r="R15" s="275"/>
      <c r="S15" s="75"/>
      <c r="T15" s="25"/>
      <c r="U15" s="25"/>
      <c r="V15" s="25"/>
      <c r="W15" s="25"/>
      <c r="X15" s="26"/>
      <c r="Y15" s="25"/>
      <c r="Z15" s="25"/>
      <c r="AA15" s="25"/>
      <c r="AB15" s="25"/>
      <c r="AC15" s="27"/>
    </row>
    <row r="16" spans="2:29" x14ac:dyDescent="0.2">
      <c r="B16" s="231" t="str">
        <f>'Overview locations'!B4</f>
        <v>24TK</v>
      </c>
      <c r="C16" s="39" t="str">
        <f>'Overview locations'!C4</f>
        <v>De Toermalijn</v>
      </c>
      <c r="D16" s="343" t="s">
        <v>106</v>
      </c>
      <c r="E16" s="234" t="s">
        <v>108</v>
      </c>
      <c r="F16" s="24"/>
      <c r="G16" s="28">
        <f>'40 year F10'!D5</f>
        <v>101834</v>
      </c>
      <c r="H16" s="28">
        <f>'40 year F10'!E5</f>
        <v>463</v>
      </c>
      <c r="I16" s="28">
        <f>'40 year F10'!F5</f>
        <v>19336</v>
      </c>
      <c r="J16" s="28">
        <f>'40 year F10'!G5</f>
        <v>4913</v>
      </c>
      <c r="K16" s="28">
        <f>'40 year F10'!H5</f>
        <v>8988</v>
      </c>
      <c r="L16" s="28">
        <f>'40 year F10'!I5</f>
        <v>100733</v>
      </c>
      <c r="M16" s="28">
        <f>'40 year F10'!J5</f>
        <v>31065</v>
      </c>
      <c r="N16" s="28">
        <f>'40 year F10'!K5</f>
        <v>19708</v>
      </c>
      <c r="O16" s="28">
        <f>'40 year F10'!L5</f>
        <v>29700</v>
      </c>
      <c r="P16" s="28">
        <f>'40 year F10'!M5</f>
        <v>6508</v>
      </c>
      <c r="Q16" s="43"/>
      <c r="R16" s="235">
        <f>SUM(G16:P16)/10</f>
        <v>32324.799999999999</v>
      </c>
      <c r="S16" s="75"/>
      <c r="T16" s="25"/>
      <c r="U16" s="25"/>
      <c r="V16" s="25"/>
      <c r="W16" s="25"/>
      <c r="X16" s="26"/>
      <c r="Y16" s="25"/>
      <c r="Z16" s="25"/>
      <c r="AA16" s="25"/>
      <c r="AB16" s="25"/>
      <c r="AC16" s="27"/>
    </row>
    <row r="17" spans="2:29" x14ac:dyDescent="0.2">
      <c r="B17" s="231"/>
      <c r="C17" s="39"/>
      <c r="D17" s="343"/>
      <c r="E17" s="38" t="s">
        <v>109</v>
      </c>
      <c r="F17" s="24"/>
      <c r="G17" s="28">
        <f>'40 year F30'!D5</f>
        <v>6152</v>
      </c>
      <c r="H17" s="28">
        <f>'40 year F30'!E5</f>
        <v>6152</v>
      </c>
      <c r="I17" s="28">
        <f>'40 year F30'!F5</f>
        <v>5337</v>
      </c>
      <c r="J17" s="28">
        <f>'40 year F30'!G5</f>
        <v>6152</v>
      </c>
      <c r="K17" s="28">
        <f>'40 year F30'!H5</f>
        <v>6144</v>
      </c>
      <c r="L17" s="28">
        <f>'40 year F30'!I5</f>
        <v>6152</v>
      </c>
      <c r="M17" s="28">
        <f>'40 year F30'!J5</f>
        <v>5679</v>
      </c>
      <c r="N17" s="28">
        <f>'40 year F30'!K5</f>
        <v>6152</v>
      </c>
      <c r="O17" s="28">
        <f>'40 year F30'!L5</f>
        <v>6152</v>
      </c>
      <c r="P17" s="28">
        <f>'40 year F30'!M5</f>
        <v>6152</v>
      </c>
      <c r="Q17" s="43"/>
      <c r="R17" s="235">
        <f>SUM(G17:P17)/10</f>
        <v>6022.4</v>
      </c>
      <c r="S17" s="75"/>
      <c r="T17" s="25"/>
      <c r="U17" s="25"/>
      <c r="V17" s="25"/>
      <c r="W17" s="25"/>
      <c r="X17" s="26"/>
      <c r="Y17" s="25"/>
      <c r="Z17" s="25"/>
      <c r="AA17" s="25"/>
      <c r="AB17" s="25"/>
      <c r="AC17" s="27"/>
    </row>
    <row r="18" spans="2:29" x14ac:dyDescent="0.2">
      <c r="B18" s="231"/>
      <c r="C18" s="39"/>
      <c r="D18" s="25"/>
      <c r="E18" s="38"/>
      <c r="F18" s="24"/>
      <c r="G18" s="29">
        <f t="shared" ref="G18:P18" si="3">SUM(G16:G17)</f>
        <v>107986</v>
      </c>
      <c r="H18" s="29">
        <f t="shared" si="3"/>
        <v>6615</v>
      </c>
      <c r="I18" s="29">
        <f t="shared" si="3"/>
        <v>24673</v>
      </c>
      <c r="J18" s="29">
        <f t="shared" si="3"/>
        <v>11065</v>
      </c>
      <c r="K18" s="29">
        <f t="shared" si="3"/>
        <v>15132</v>
      </c>
      <c r="L18" s="29">
        <f t="shared" si="3"/>
        <v>106885</v>
      </c>
      <c r="M18" s="29">
        <f t="shared" si="3"/>
        <v>36744</v>
      </c>
      <c r="N18" s="29">
        <f t="shared" si="3"/>
        <v>25860</v>
      </c>
      <c r="O18" s="29">
        <f t="shared" si="3"/>
        <v>35852</v>
      </c>
      <c r="P18" s="29">
        <f t="shared" si="3"/>
        <v>12660</v>
      </c>
      <c r="Q18" s="42"/>
      <c r="R18" s="236">
        <f>SUM(G18:P18)/10</f>
        <v>38347.199999999997</v>
      </c>
      <c r="S18" s="75"/>
      <c r="T18" s="25"/>
      <c r="U18" s="25"/>
      <c r="V18" s="25"/>
      <c r="W18" s="25"/>
      <c r="X18" s="26"/>
      <c r="Y18" s="25"/>
      <c r="Z18" s="25"/>
      <c r="AA18" s="25"/>
      <c r="AB18" s="25"/>
      <c r="AC18" s="27"/>
    </row>
    <row r="19" spans="2:29" x14ac:dyDescent="0.2">
      <c r="B19" s="231"/>
      <c r="C19" s="39"/>
      <c r="D19" s="25"/>
      <c r="E19" s="38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43"/>
      <c r="R19" s="237"/>
      <c r="S19" s="75"/>
      <c r="T19" s="25"/>
      <c r="U19" s="25"/>
      <c r="V19" s="25"/>
      <c r="W19" s="25"/>
      <c r="X19" s="26"/>
      <c r="Y19" s="25"/>
      <c r="Z19" s="25"/>
      <c r="AA19" s="25"/>
      <c r="AB19" s="25"/>
      <c r="AC19" s="27"/>
    </row>
    <row r="20" spans="2:29" x14ac:dyDescent="0.2">
      <c r="B20" s="231"/>
      <c r="C20" s="39"/>
      <c r="D20" s="343" t="s">
        <v>2</v>
      </c>
      <c r="E20" s="38" t="s">
        <v>110</v>
      </c>
      <c r="F20" s="24"/>
      <c r="G20" s="89">
        <f>'MI compensation'!L24</f>
        <v>168888</v>
      </c>
      <c r="H20" s="89">
        <f>'MI compensation'!M24</f>
        <v>168888</v>
      </c>
      <c r="I20" s="89">
        <f>'MI compensation'!N24</f>
        <v>168888</v>
      </c>
      <c r="J20" s="89">
        <f>'MI compensation'!O24</f>
        <v>168888</v>
      </c>
      <c r="K20" s="89">
        <f>'MI compensation'!P24</f>
        <v>163308</v>
      </c>
      <c r="L20" s="89">
        <f>'MI compensation'!Q24</f>
        <v>163308</v>
      </c>
      <c r="M20" s="89">
        <f>'MI compensation'!R24</f>
        <v>163308</v>
      </c>
      <c r="N20" s="89">
        <f>'MI compensation'!S24</f>
        <v>163308</v>
      </c>
      <c r="O20" s="89">
        <f>'MI compensation'!T24</f>
        <v>163308</v>
      </c>
      <c r="P20" s="89">
        <f>'MI compensation'!U24</f>
        <v>163308</v>
      </c>
      <c r="Q20" s="41"/>
      <c r="R20" s="235">
        <f>SUM(G20:P20)/10</f>
        <v>165540</v>
      </c>
      <c r="S20" s="75"/>
      <c r="T20" s="25"/>
      <c r="U20" s="25"/>
      <c r="V20" s="25"/>
      <c r="W20" s="25"/>
      <c r="X20" s="26"/>
      <c r="Y20" s="25"/>
      <c r="Z20" s="25"/>
      <c r="AA20" s="25"/>
      <c r="AB20" s="25"/>
      <c r="AC20" s="27"/>
    </row>
    <row r="21" spans="2:29" x14ac:dyDescent="0.2">
      <c r="B21" s="231"/>
      <c r="C21" s="39"/>
      <c r="D21" s="343"/>
      <c r="E21" s="38" t="s">
        <v>111</v>
      </c>
      <c r="F21" s="24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41"/>
      <c r="R21" s="238">
        <f>SUM(G21:P21)/10</f>
        <v>0</v>
      </c>
      <c r="S21" s="75"/>
      <c r="T21" s="25"/>
      <c r="U21" s="25"/>
      <c r="V21" s="25"/>
      <c r="W21" s="25"/>
      <c r="X21" s="26"/>
      <c r="Y21" s="25"/>
      <c r="Z21" s="25"/>
      <c r="AA21" s="25"/>
      <c r="AB21" s="25"/>
      <c r="AC21" s="27"/>
    </row>
    <row r="22" spans="2:29" x14ac:dyDescent="0.2">
      <c r="B22" s="231"/>
      <c r="C22" s="39"/>
      <c r="D22" s="38"/>
      <c r="E22" s="38"/>
      <c r="F22" s="24"/>
      <c r="G22" s="31">
        <f t="shared" ref="G22:P22" si="4">SUM(G20:G21)</f>
        <v>168888</v>
      </c>
      <c r="H22" s="31">
        <f t="shared" si="4"/>
        <v>168888</v>
      </c>
      <c r="I22" s="31">
        <f t="shared" si="4"/>
        <v>168888</v>
      </c>
      <c r="J22" s="31">
        <f t="shared" si="4"/>
        <v>168888</v>
      </c>
      <c r="K22" s="31">
        <f t="shared" si="4"/>
        <v>163308</v>
      </c>
      <c r="L22" s="31">
        <f t="shared" si="4"/>
        <v>163308</v>
      </c>
      <c r="M22" s="31">
        <f t="shared" si="4"/>
        <v>163308</v>
      </c>
      <c r="N22" s="31">
        <f t="shared" si="4"/>
        <v>163308</v>
      </c>
      <c r="O22" s="31">
        <f t="shared" si="4"/>
        <v>163308</v>
      </c>
      <c r="P22" s="31">
        <f t="shared" si="4"/>
        <v>163308</v>
      </c>
      <c r="Q22" s="42"/>
      <c r="R22" s="236">
        <f>SUM(G22:P22)/10</f>
        <v>165540</v>
      </c>
      <c r="S22" s="75"/>
      <c r="T22" s="25"/>
      <c r="U22" s="25"/>
      <c r="V22" s="25"/>
      <c r="W22" s="25"/>
      <c r="X22" s="26"/>
      <c r="Y22" s="25"/>
      <c r="Z22" s="25"/>
      <c r="AA22" s="25"/>
      <c r="AB22" s="25"/>
      <c r="AC22" s="27"/>
    </row>
    <row r="23" spans="2:29" x14ac:dyDescent="0.2">
      <c r="B23" s="263"/>
      <c r="C23" s="264"/>
      <c r="D23" s="265"/>
      <c r="E23" s="265"/>
      <c r="F23" s="266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7"/>
      <c r="R23" s="269"/>
      <c r="S23" s="75"/>
      <c r="T23" s="25"/>
      <c r="U23" s="25"/>
      <c r="V23" s="25"/>
      <c r="W23" s="25"/>
      <c r="X23" s="26"/>
      <c r="Y23" s="25"/>
      <c r="Z23" s="25"/>
      <c r="AA23" s="25"/>
      <c r="AB23" s="25"/>
      <c r="AC23" s="27"/>
    </row>
    <row r="24" spans="2:29" x14ac:dyDescent="0.2">
      <c r="B24" s="270"/>
      <c r="C24" s="271"/>
      <c r="D24" s="272"/>
      <c r="E24" s="272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4"/>
      <c r="R24" s="275"/>
      <c r="S24" s="75"/>
      <c r="T24" s="25"/>
      <c r="U24" s="25"/>
      <c r="V24" s="25"/>
      <c r="W24" s="25"/>
      <c r="X24" s="26"/>
      <c r="Y24" s="25"/>
      <c r="Z24" s="25"/>
      <c r="AA24" s="25"/>
      <c r="AB24" s="25"/>
      <c r="AC24" s="27"/>
    </row>
    <row r="25" spans="2:29" x14ac:dyDescent="0.2">
      <c r="B25" s="231" t="str">
        <f>'Overview locations'!B5</f>
        <v>37BL</v>
      </c>
      <c r="C25" s="39" t="str">
        <f>'Overview locations'!C5</f>
        <v>De Regenboog</v>
      </c>
      <c r="D25" s="343" t="s">
        <v>106</v>
      </c>
      <c r="E25" s="234" t="s">
        <v>108</v>
      </c>
      <c r="F25" s="24"/>
      <c r="G25" s="28">
        <f>'40 year F10'!D6</f>
        <v>110497</v>
      </c>
      <c r="H25" s="28">
        <f>'40 year F10'!E6</f>
        <v>92016</v>
      </c>
      <c r="I25" s="28">
        <f>'40 year F10'!F6</f>
        <v>85861</v>
      </c>
      <c r="J25" s="28">
        <f>'40 year F10'!G6</f>
        <v>68040</v>
      </c>
      <c r="K25" s="28">
        <f>'40 year F10'!H6</f>
        <v>263549</v>
      </c>
      <c r="L25" s="28">
        <f>'40 year F10'!I6</f>
        <v>41727</v>
      </c>
      <c r="M25" s="28">
        <f>'40 year F10'!J6</f>
        <v>17404</v>
      </c>
      <c r="N25" s="28">
        <f>'40 year F10'!K6</f>
        <v>38557</v>
      </c>
      <c r="O25" s="28">
        <f>'40 year F10'!L6</f>
        <v>19787</v>
      </c>
      <c r="P25" s="28">
        <f>'40 year F10'!M6</f>
        <v>9914</v>
      </c>
      <c r="Q25" s="43"/>
      <c r="R25" s="235">
        <f>SUM(G25:P25)/10</f>
        <v>74735.199999999997</v>
      </c>
      <c r="S25" s="75"/>
      <c r="T25" s="25"/>
      <c r="U25" s="25"/>
      <c r="V25" s="25"/>
      <c r="W25" s="25"/>
      <c r="X25" s="26"/>
      <c r="Y25" s="25"/>
      <c r="Z25" s="25"/>
      <c r="AA25" s="25"/>
      <c r="AB25" s="25"/>
      <c r="AC25" s="27"/>
    </row>
    <row r="26" spans="2:29" x14ac:dyDescent="0.2">
      <c r="B26" s="231"/>
      <c r="C26" s="39"/>
      <c r="D26" s="343"/>
      <c r="E26" s="38" t="s">
        <v>109</v>
      </c>
      <c r="F26" s="24"/>
      <c r="G26" s="28">
        <f>'40 year F30'!D6</f>
        <v>7551</v>
      </c>
      <c r="H26" s="28">
        <f>'40 year F30'!E6</f>
        <v>8145</v>
      </c>
      <c r="I26" s="28">
        <f>'40 year F30'!F6</f>
        <v>8145</v>
      </c>
      <c r="J26" s="28">
        <f>'40 year F30'!G6</f>
        <v>8145</v>
      </c>
      <c r="K26" s="28">
        <f>'40 year F30'!H6</f>
        <v>7890</v>
      </c>
      <c r="L26" s="28">
        <f>'40 year F30'!I6</f>
        <v>8145</v>
      </c>
      <c r="M26" s="28">
        <f>'40 year F30'!J6</f>
        <v>8145</v>
      </c>
      <c r="N26" s="28">
        <f>'40 year F30'!K6</f>
        <v>7551</v>
      </c>
      <c r="O26" s="28">
        <f>'40 year F30'!L6</f>
        <v>8145</v>
      </c>
      <c r="P26" s="28">
        <f>'40 year F30'!M6</f>
        <v>8145</v>
      </c>
      <c r="Q26" s="43"/>
      <c r="R26" s="235">
        <f>SUM(G26:P26)/10</f>
        <v>8000.7</v>
      </c>
      <c r="S26" s="75"/>
      <c r="T26" s="25"/>
      <c r="U26" s="25"/>
      <c r="V26" s="25"/>
      <c r="W26" s="25"/>
      <c r="X26" s="26"/>
      <c r="Y26" s="25"/>
      <c r="Z26" s="25"/>
      <c r="AA26" s="25"/>
      <c r="AB26" s="25"/>
      <c r="AC26" s="27"/>
    </row>
    <row r="27" spans="2:29" x14ac:dyDescent="0.2">
      <c r="B27" s="231"/>
      <c r="C27" s="39"/>
      <c r="D27" s="25"/>
      <c r="E27" s="38"/>
      <c r="F27" s="24"/>
      <c r="G27" s="29">
        <f t="shared" ref="G27:P27" si="5">SUM(G25:G26)</f>
        <v>118048</v>
      </c>
      <c r="H27" s="29">
        <f t="shared" si="5"/>
        <v>100161</v>
      </c>
      <c r="I27" s="29">
        <f t="shared" si="5"/>
        <v>94006</v>
      </c>
      <c r="J27" s="29">
        <f t="shared" si="5"/>
        <v>76185</v>
      </c>
      <c r="K27" s="29">
        <f t="shared" si="5"/>
        <v>271439</v>
      </c>
      <c r="L27" s="29">
        <f t="shared" si="5"/>
        <v>49872</v>
      </c>
      <c r="M27" s="29">
        <f t="shared" si="5"/>
        <v>25549</v>
      </c>
      <c r="N27" s="29">
        <f t="shared" si="5"/>
        <v>46108</v>
      </c>
      <c r="O27" s="29">
        <f t="shared" si="5"/>
        <v>27932</v>
      </c>
      <c r="P27" s="29">
        <f t="shared" si="5"/>
        <v>18059</v>
      </c>
      <c r="Q27" s="42"/>
      <c r="R27" s="236">
        <f>SUM(G27:P27)/10</f>
        <v>82735.899999999994</v>
      </c>
      <c r="S27" s="75"/>
      <c r="T27" s="25"/>
      <c r="U27" s="25"/>
      <c r="V27" s="25"/>
      <c r="W27" s="25"/>
      <c r="X27" s="26"/>
      <c r="Y27" s="25"/>
      <c r="Z27" s="25"/>
      <c r="AA27" s="25"/>
      <c r="AB27" s="25"/>
      <c r="AC27" s="27"/>
    </row>
    <row r="28" spans="2:29" x14ac:dyDescent="0.2">
      <c r="B28" s="231"/>
      <c r="C28" s="39"/>
      <c r="D28" s="25"/>
      <c r="E28" s="38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43"/>
      <c r="R28" s="237"/>
      <c r="S28" s="75"/>
      <c r="T28" s="25"/>
      <c r="U28" s="25"/>
      <c r="V28" s="25"/>
      <c r="W28" s="25"/>
      <c r="X28" s="26"/>
      <c r="Y28" s="25"/>
      <c r="Z28" s="25"/>
      <c r="AA28" s="25"/>
      <c r="AB28" s="25"/>
      <c r="AC28" s="27"/>
    </row>
    <row r="29" spans="2:29" x14ac:dyDescent="0.2">
      <c r="B29" s="231"/>
      <c r="C29" s="39"/>
      <c r="D29" s="343" t="s">
        <v>2</v>
      </c>
      <c r="E29" s="38" t="s">
        <v>110</v>
      </c>
      <c r="F29" s="24"/>
      <c r="G29" s="89">
        <f>'MI compensation'!L25</f>
        <v>61008</v>
      </c>
      <c r="H29" s="89">
        <f>'MI compensation'!M25</f>
        <v>61008</v>
      </c>
      <c r="I29" s="89">
        <f>'MI compensation'!N25</f>
        <v>61008</v>
      </c>
      <c r="J29" s="89">
        <f>'MI compensation'!O25</f>
        <v>57288</v>
      </c>
      <c r="K29" s="89">
        <f>'MI compensation'!P25</f>
        <v>57288</v>
      </c>
      <c r="L29" s="89">
        <f>'MI compensation'!Q25</f>
        <v>57288</v>
      </c>
      <c r="M29" s="89">
        <f>'MI compensation'!R25</f>
        <v>61008</v>
      </c>
      <c r="N29" s="89">
        <f>'MI compensation'!S25</f>
        <v>61008</v>
      </c>
      <c r="O29" s="89">
        <f>'MI compensation'!T25</f>
        <v>61008</v>
      </c>
      <c r="P29" s="89">
        <f>'MI compensation'!U25</f>
        <v>61008</v>
      </c>
      <c r="Q29" s="41"/>
      <c r="R29" s="235">
        <f>SUM(G29:P29)/10</f>
        <v>59892</v>
      </c>
      <c r="S29" s="75"/>
      <c r="T29" s="25"/>
      <c r="U29" s="25"/>
      <c r="V29" s="25"/>
      <c r="W29" s="25"/>
      <c r="X29" s="26"/>
      <c r="Y29" s="25"/>
      <c r="Z29" s="25"/>
      <c r="AA29" s="25"/>
      <c r="AB29" s="25"/>
      <c r="AC29" s="27"/>
    </row>
    <row r="30" spans="2:29" x14ac:dyDescent="0.2">
      <c r="B30" s="231"/>
      <c r="C30" s="39"/>
      <c r="D30" s="343"/>
      <c r="E30" s="38" t="s">
        <v>111</v>
      </c>
      <c r="F30" s="24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41"/>
      <c r="R30" s="238">
        <f>SUM(G30:P30)/10</f>
        <v>0</v>
      </c>
      <c r="S30" s="75"/>
      <c r="T30" s="25"/>
      <c r="U30" s="25"/>
      <c r="V30" s="25"/>
      <c r="W30" s="25"/>
      <c r="X30" s="26"/>
      <c r="Y30" s="25"/>
      <c r="Z30" s="25"/>
      <c r="AA30" s="25"/>
      <c r="AB30" s="25"/>
      <c r="AC30" s="27"/>
    </row>
    <row r="31" spans="2:29" x14ac:dyDescent="0.2">
      <c r="B31" s="231"/>
      <c r="C31" s="39"/>
      <c r="D31" s="38"/>
      <c r="E31" s="38"/>
      <c r="F31" s="24"/>
      <c r="G31" s="31">
        <f t="shared" ref="G31:P31" si="6">SUM(G29:G30)</f>
        <v>61008</v>
      </c>
      <c r="H31" s="31">
        <f t="shared" si="6"/>
        <v>61008</v>
      </c>
      <c r="I31" s="31">
        <f t="shared" si="6"/>
        <v>61008</v>
      </c>
      <c r="J31" s="31">
        <f t="shared" si="6"/>
        <v>57288</v>
      </c>
      <c r="K31" s="31">
        <f t="shared" si="6"/>
        <v>57288</v>
      </c>
      <c r="L31" s="31">
        <f t="shared" si="6"/>
        <v>57288</v>
      </c>
      <c r="M31" s="31">
        <f t="shared" si="6"/>
        <v>61008</v>
      </c>
      <c r="N31" s="31">
        <f t="shared" si="6"/>
        <v>61008</v>
      </c>
      <c r="O31" s="31">
        <f t="shared" si="6"/>
        <v>61008</v>
      </c>
      <c r="P31" s="31">
        <f t="shared" si="6"/>
        <v>61008</v>
      </c>
      <c r="Q31" s="42"/>
      <c r="R31" s="236">
        <f>SUM(G31:P31)/10</f>
        <v>59892</v>
      </c>
      <c r="S31" s="75"/>
      <c r="T31" s="25"/>
      <c r="U31" s="25"/>
      <c r="V31" s="25"/>
      <c r="W31" s="25"/>
      <c r="X31" s="26"/>
      <c r="Y31" s="25"/>
      <c r="Z31" s="25"/>
      <c r="AA31" s="25"/>
      <c r="AB31" s="25"/>
      <c r="AC31" s="27"/>
    </row>
    <row r="32" spans="2:29" x14ac:dyDescent="0.2">
      <c r="B32" s="263"/>
      <c r="C32" s="264"/>
      <c r="D32" s="265"/>
      <c r="E32" s="265"/>
      <c r="F32" s="266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7"/>
      <c r="R32" s="269"/>
      <c r="S32" s="75"/>
      <c r="T32" s="25"/>
      <c r="U32" s="25"/>
      <c r="V32" s="25"/>
      <c r="W32" s="25"/>
      <c r="X32" s="26"/>
      <c r="Y32" s="25"/>
      <c r="Z32" s="25"/>
      <c r="AA32" s="25"/>
      <c r="AB32" s="25"/>
      <c r="AC32" s="27"/>
    </row>
    <row r="33" spans="2:29" x14ac:dyDescent="0.2">
      <c r="B33" s="270"/>
      <c r="C33" s="271"/>
      <c r="D33" s="272"/>
      <c r="E33" s="272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4"/>
      <c r="R33" s="275"/>
      <c r="S33" s="75"/>
      <c r="T33" s="25"/>
      <c r="U33" s="25"/>
      <c r="V33" s="25"/>
      <c r="W33" s="25"/>
      <c r="X33" s="26"/>
      <c r="Y33" s="25"/>
      <c r="Z33" s="25"/>
      <c r="AA33" s="25"/>
      <c r="AB33" s="25"/>
      <c r="AC33" s="27"/>
    </row>
    <row r="34" spans="2:29" x14ac:dyDescent="0.2">
      <c r="B34" s="231" t="str">
        <f>'Overview locations'!B6</f>
        <v>43TT</v>
      </c>
      <c r="C34" s="39" t="str">
        <f>'Overview locations'!C6</f>
        <v>Het Kompas</v>
      </c>
      <c r="D34" s="343" t="s">
        <v>106</v>
      </c>
      <c r="E34" s="234" t="s">
        <v>108</v>
      </c>
      <c r="F34" s="24"/>
      <c r="G34" s="28">
        <f>'40 year F10'!D7</f>
        <v>106832</v>
      </c>
      <c r="H34" s="28">
        <f>'40 year F10'!E7</f>
        <v>49767</v>
      </c>
      <c r="I34" s="28">
        <f>'40 year F10'!F7</f>
        <v>53119</v>
      </c>
      <c r="J34" s="28">
        <f>'40 year F10'!G7</f>
        <v>5205</v>
      </c>
      <c r="K34" s="28">
        <f>'40 year F10'!H7</f>
        <v>25247</v>
      </c>
      <c r="L34" s="28">
        <f>'40 year F10'!I7</f>
        <v>80771</v>
      </c>
      <c r="M34" s="28">
        <f>'40 year F10'!J7</f>
        <v>41796</v>
      </c>
      <c r="N34" s="28">
        <f>'40 year F10'!K7</f>
        <v>430868</v>
      </c>
      <c r="O34" s="28">
        <f>'40 year F10'!L7</f>
        <v>15058</v>
      </c>
      <c r="P34" s="28">
        <f>'40 year F10'!M7</f>
        <v>7725</v>
      </c>
      <c r="Q34" s="43"/>
      <c r="R34" s="235">
        <f>SUM(G34:P34)/10</f>
        <v>81638.8</v>
      </c>
      <c r="S34" s="75"/>
      <c r="T34" s="25"/>
      <c r="U34" s="25"/>
      <c r="V34" s="25"/>
      <c r="W34" s="25"/>
      <c r="X34" s="26"/>
      <c r="Y34" s="25"/>
      <c r="Z34" s="25"/>
      <c r="AA34" s="25"/>
      <c r="AB34" s="25"/>
      <c r="AC34" s="27"/>
    </row>
    <row r="35" spans="2:29" x14ac:dyDescent="0.2">
      <c r="B35" s="231"/>
      <c r="C35" s="39"/>
      <c r="D35" s="343"/>
      <c r="E35" s="38" t="s">
        <v>109</v>
      </c>
      <c r="F35" s="24"/>
      <c r="G35" s="28">
        <f>'40 year F30'!D7</f>
        <v>6075</v>
      </c>
      <c r="H35" s="28">
        <f>'40 year F30'!E7</f>
        <v>5482</v>
      </c>
      <c r="I35" s="28">
        <f>'40 year F30'!F7</f>
        <v>7007</v>
      </c>
      <c r="J35" s="28">
        <f>'40 year F30'!G7</f>
        <v>7007</v>
      </c>
      <c r="K35" s="28">
        <f>'40 year F30'!H7</f>
        <v>6413</v>
      </c>
      <c r="L35" s="28">
        <f>'40 year F30'!I7</f>
        <v>6770</v>
      </c>
      <c r="M35" s="28">
        <f>'40 year F30'!J7</f>
        <v>6983</v>
      </c>
      <c r="N35" s="28">
        <f>'40 year F30'!K7</f>
        <v>6642</v>
      </c>
      <c r="O35" s="28">
        <f>'40 year F30'!L7</f>
        <v>7007</v>
      </c>
      <c r="P35" s="28">
        <f>'40 year F30'!M7</f>
        <v>6413</v>
      </c>
      <c r="Q35" s="43"/>
      <c r="R35" s="235">
        <f>SUM(G35:P35)/10</f>
        <v>6579.9</v>
      </c>
      <c r="S35" s="75"/>
      <c r="T35" s="25"/>
      <c r="U35" s="25"/>
      <c r="V35" s="25"/>
      <c r="W35" s="25"/>
      <c r="X35" s="26"/>
      <c r="Y35" s="25"/>
      <c r="Z35" s="25"/>
      <c r="AA35" s="25"/>
      <c r="AB35" s="25"/>
      <c r="AC35" s="27"/>
    </row>
    <row r="36" spans="2:29" x14ac:dyDescent="0.2">
      <c r="B36" s="231"/>
      <c r="C36" s="39"/>
      <c r="D36" s="25"/>
      <c r="E36" s="38"/>
      <c r="F36" s="24"/>
      <c r="G36" s="29">
        <f t="shared" ref="G36:P36" si="7">SUM(G34:G35)</f>
        <v>112907</v>
      </c>
      <c r="H36" s="29">
        <f t="shared" si="7"/>
        <v>55249</v>
      </c>
      <c r="I36" s="29">
        <f t="shared" si="7"/>
        <v>60126</v>
      </c>
      <c r="J36" s="29">
        <f t="shared" si="7"/>
        <v>12212</v>
      </c>
      <c r="K36" s="29">
        <f t="shared" si="7"/>
        <v>31660</v>
      </c>
      <c r="L36" s="29">
        <f t="shared" si="7"/>
        <v>87541</v>
      </c>
      <c r="M36" s="29">
        <f t="shared" si="7"/>
        <v>48779</v>
      </c>
      <c r="N36" s="29">
        <f t="shared" si="7"/>
        <v>437510</v>
      </c>
      <c r="O36" s="29">
        <f t="shared" si="7"/>
        <v>22065</v>
      </c>
      <c r="P36" s="29">
        <f t="shared" si="7"/>
        <v>14138</v>
      </c>
      <c r="Q36" s="42"/>
      <c r="R36" s="236">
        <f>SUM(G36:P36)/10</f>
        <v>88218.7</v>
      </c>
      <c r="S36" s="75"/>
      <c r="T36" s="25"/>
      <c r="U36" s="25"/>
      <c r="V36" s="25"/>
      <c r="W36" s="25"/>
      <c r="X36" s="26"/>
      <c r="Y36" s="25"/>
      <c r="Z36" s="25"/>
      <c r="AA36" s="25"/>
      <c r="AB36" s="25"/>
      <c r="AC36" s="27"/>
    </row>
    <row r="37" spans="2:29" x14ac:dyDescent="0.2">
      <c r="B37" s="231"/>
      <c r="C37" s="39"/>
      <c r="D37" s="25"/>
      <c r="E37" s="38"/>
      <c r="F37" s="24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43"/>
      <c r="R37" s="237"/>
      <c r="S37" s="75"/>
      <c r="T37" s="25"/>
      <c r="U37" s="25"/>
      <c r="V37" s="25"/>
      <c r="W37" s="25"/>
      <c r="X37" s="26"/>
      <c r="Y37" s="25"/>
      <c r="Z37" s="25"/>
      <c r="AA37" s="25"/>
      <c r="AB37" s="25"/>
      <c r="AC37" s="27"/>
    </row>
    <row r="38" spans="2:29" x14ac:dyDescent="0.2">
      <c r="B38" s="231"/>
      <c r="C38" s="39"/>
      <c r="D38" s="343" t="s">
        <v>2</v>
      </c>
      <c r="E38" s="38" t="s">
        <v>110</v>
      </c>
      <c r="F38" s="24"/>
      <c r="G38" s="89">
        <f>'MI compensation'!L26</f>
        <v>135408</v>
      </c>
      <c r="H38" s="89">
        <f>'MI compensation'!M26</f>
        <v>131688</v>
      </c>
      <c r="I38" s="89">
        <f>'MI compensation'!N26</f>
        <v>131688</v>
      </c>
      <c r="J38" s="89">
        <f>'MI compensation'!O26</f>
        <v>131688</v>
      </c>
      <c r="K38" s="89">
        <f>'MI compensation'!P26</f>
        <v>131688</v>
      </c>
      <c r="L38" s="89">
        <f>'MI compensation'!Q26</f>
        <v>126108</v>
      </c>
      <c r="M38" s="89">
        <f>'MI compensation'!R26</f>
        <v>126108</v>
      </c>
      <c r="N38" s="89">
        <f>'MI compensation'!S26</f>
        <v>126108</v>
      </c>
      <c r="O38" s="89">
        <f>'MI compensation'!T26</f>
        <v>126108</v>
      </c>
      <c r="P38" s="89">
        <f>'MI compensation'!U26</f>
        <v>126108</v>
      </c>
      <c r="Q38" s="41"/>
      <c r="R38" s="235">
        <f>SUM(G38:P38)/20</f>
        <v>64635</v>
      </c>
      <c r="S38" s="75"/>
      <c r="T38" s="25"/>
      <c r="U38" s="25"/>
      <c r="V38" s="25"/>
      <c r="W38" s="25"/>
      <c r="X38" s="26"/>
      <c r="Y38" s="25"/>
      <c r="Z38" s="25"/>
      <c r="AA38" s="25"/>
      <c r="AB38" s="25"/>
      <c r="AC38" s="27"/>
    </row>
    <row r="39" spans="2:29" x14ac:dyDescent="0.2">
      <c r="B39" s="231"/>
      <c r="C39" s="39"/>
      <c r="D39" s="343"/>
      <c r="E39" s="38" t="s">
        <v>111</v>
      </c>
      <c r="F39" s="24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41"/>
      <c r="R39" s="238">
        <f>SUM(G39:P39)/20</f>
        <v>0</v>
      </c>
      <c r="S39" s="75"/>
      <c r="T39" s="25"/>
      <c r="U39" s="25"/>
      <c r="V39" s="25"/>
      <c r="W39" s="25"/>
      <c r="X39" s="26"/>
      <c r="Y39" s="25"/>
      <c r="Z39" s="25"/>
      <c r="AA39" s="25"/>
      <c r="AB39" s="25"/>
      <c r="AC39" s="27"/>
    </row>
    <row r="40" spans="2:29" x14ac:dyDescent="0.2">
      <c r="B40" s="231"/>
      <c r="C40" s="39"/>
      <c r="D40" s="38"/>
      <c r="E40" s="38"/>
      <c r="F40" s="24"/>
      <c r="G40" s="31">
        <f t="shared" ref="G40:P40" si="8">SUM(G38:G39)</f>
        <v>135408</v>
      </c>
      <c r="H40" s="31">
        <f t="shared" si="8"/>
        <v>131688</v>
      </c>
      <c r="I40" s="31">
        <f t="shared" si="8"/>
        <v>131688</v>
      </c>
      <c r="J40" s="31">
        <f t="shared" si="8"/>
        <v>131688</v>
      </c>
      <c r="K40" s="31">
        <f t="shared" si="8"/>
        <v>131688</v>
      </c>
      <c r="L40" s="31">
        <f t="shared" si="8"/>
        <v>126108</v>
      </c>
      <c r="M40" s="31">
        <f t="shared" si="8"/>
        <v>126108</v>
      </c>
      <c r="N40" s="31">
        <f t="shared" si="8"/>
        <v>126108</v>
      </c>
      <c r="O40" s="31">
        <f t="shared" si="8"/>
        <v>126108</v>
      </c>
      <c r="P40" s="31">
        <f t="shared" si="8"/>
        <v>126108</v>
      </c>
      <c r="Q40" s="42"/>
      <c r="R40" s="239">
        <f>SUM(G40:P40)/20</f>
        <v>64635</v>
      </c>
      <c r="S40" s="75"/>
      <c r="T40" s="25"/>
      <c r="U40" s="25"/>
      <c r="V40" s="25"/>
      <c r="W40" s="25"/>
      <c r="X40" s="26"/>
      <c r="Y40" s="25"/>
      <c r="Z40" s="25"/>
      <c r="AA40" s="25"/>
      <c r="AB40" s="25"/>
      <c r="AC40" s="27"/>
    </row>
    <row r="41" spans="2:29" x14ac:dyDescent="0.2">
      <c r="B41" s="263"/>
      <c r="C41" s="264"/>
      <c r="D41" s="265"/>
      <c r="E41" s="265"/>
      <c r="F41" s="266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67"/>
      <c r="R41" s="269"/>
      <c r="S41" s="75"/>
      <c r="T41" s="25"/>
      <c r="U41" s="25"/>
      <c r="V41" s="25"/>
      <c r="W41" s="25"/>
      <c r="X41" s="26"/>
      <c r="Y41" s="25"/>
      <c r="Z41" s="25"/>
      <c r="AA41" s="25"/>
      <c r="AB41" s="25"/>
      <c r="AC41" s="27"/>
    </row>
    <row r="42" spans="2:29" x14ac:dyDescent="0.2">
      <c r="B42" s="270"/>
      <c r="C42" s="271"/>
      <c r="D42" s="272"/>
      <c r="E42" s="272"/>
      <c r="F42" s="273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4"/>
      <c r="R42" s="275"/>
      <c r="S42" s="75"/>
      <c r="T42" s="25"/>
      <c r="U42" s="25"/>
      <c r="V42" s="25"/>
      <c r="W42" s="25"/>
      <c r="X42" s="26"/>
      <c r="Y42" s="25"/>
      <c r="Z42" s="25"/>
      <c r="AA42" s="25"/>
      <c r="AB42" s="25"/>
      <c r="AC42" s="27"/>
    </row>
    <row r="43" spans="2:29" x14ac:dyDescent="0.2">
      <c r="B43" s="231" t="str">
        <f>'Overview locations'!B7</f>
        <v>31RV</v>
      </c>
      <c r="C43" s="39" t="str">
        <f>'Overview locations'!C7</f>
        <v>Het Palet</v>
      </c>
      <c r="D43" s="343" t="s">
        <v>106</v>
      </c>
      <c r="E43" s="234" t="s">
        <v>108</v>
      </c>
      <c r="F43" s="24"/>
      <c r="G43" s="28">
        <f>'40 year F10'!D8</f>
        <v>56528</v>
      </c>
      <c r="H43" s="28">
        <f>'40 year F10'!E8</f>
        <v>40221</v>
      </c>
      <c r="I43" s="28">
        <f>'40 year F10'!F8</f>
        <v>9234</v>
      </c>
      <c r="J43" s="28">
        <f>'40 year F10'!G8</f>
        <v>12107</v>
      </c>
      <c r="K43" s="28">
        <f>'40 year F10'!H8</f>
        <v>10704</v>
      </c>
      <c r="L43" s="28">
        <f>'40 year F10'!I8</f>
        <v>34036</v>
      </c>
      <c r="M43" s="28">
        <f>'40 year F10'!J8</f>
        <v>61720</v>
      </c>
      <c r="N43" s="28">
        <f>'40 year F10'!K8</f>
        <v>14794</v>
      </c>
      <c r="O43" s="28">
        <f>'40 year F10'!L8</f>
        <v>9700</v>
      </c>
      <c r="P43" s="28">
        <f>'40 year F10'!M8</f>
        <v>22749</v>
      </c>
      <c r="Q43" s="43"/>
      <c r="R43" s="235">
        <f>SUM(G43:P43)/10</f>
        <v>27179.3</v>
      </c>
      <c r="S43" s="75"/>
      <c r="T43" s="25"/>
      <c r="U43" s="25"/>
      <c r="V43" s="25"/>
      <c r="W43" s="25"/>
      <c r="X43" s="26"/>
      <c r="Y43" s="25"/>
      <c r="Z43" s="25"/>
      <c r="AA43" s="25"/>
      <c r="AB43" s="25"/>
      <c r="AC43" s="27"/>
    </row>
    <row r="44" spans="2:29" x14ac:dyDescent="0.2">
      <c r="B44" s="231"/>
      <c r="C44" s="39"/>
      <c r="D44" s="343"/>
      <c r="E44" s="38" t="s">
        <v>109</v>
      </c>
      <c r="F44" s="24"/>
      <c r="G44" s="28">
        <f>'40 year F30'!D8</f>
        <v>8794</v>
      </c>
      <c r="H44" s="28">
        <f>'40 year F30'!E8</f>
        <v>8209</v>
      </c>
      <c r="I44" s="28">
        <f>'40 year F30'!F8</f>
        <v>8802</v>
      </c>
      <c r="J44" s="28">
        <f>'40 year F30'!G8</f>
        <v>8762</v>
      </c>
      <c r="K44" s="28">
        <f>'40 year F30'!H8</f>
        <v>8802</v>
      </c>
      <c r="L44" s="28">
        <f>'40 year F30'!I8</f>
        <v>8794</v>
      </c>
      <c r="M44" s="28">
        <f>'40 year F30'!J8</f>
        <v>8094</v>
      </c>
      <c r="N44" s="28">
        <f>'40 year F30'!K8</f>
        <v>7736</v>
      </c>
      <c r="O44" s="28">
        <f>'40 year F30'!L8</f>
        <v>8802</v>
      </c>
      <c r="P44" s="28">
        <f>'40 year F30'!M8</f>
        <v>8802</v>
      </c>
      <c r="Q44" s="43"/>
      <c r="R44" s="235">
        <f>SUM(G44:P44)/10</f>
        <v>8559.7000000000007</v>
      </c>
      <c r="S44" s="75"/>
      <c r="T44" s="25"/>
      <c r="U44" s="25"/>
      <c r="V44" s="25"/>
      <c r="W44" s="25"/>
      <c r="X44" s="26"/>
      <c r="Y44" s="25"/>
      <c r="Z44" s="25"/>
      <c r="AA44" s="25"/>
      <c r="AB44" s="25"/>
      <c r="AC44" s="27"/>
    </row>
    <row r="45" spans="2:29" x14ac:dyDescent="0.2">
      <c r="B45" s="231"/>
      <c r="C45" s="39"/>
      <c r="D45" s="25"/>
      <c r="E45" s="38"/>
      <c r="F45" s="24"/>
      <c r="G45" s="29">
        <f t="shared" ref="G45:P45" si="9">SUM(G43:G44)</f>
        <v>65322</v>
      </c>
      <c r="H45" s="29">
        <f t="shared" si="9"/>
        <v>48430</v>
      </c>
      <c r="I45" s="29">
        <f t="shared" si="9"/>
        <v>18036</v>
      </c>
      <c r="J45" s="29">
        <f t="shared" si="9"/>
        <v>20869</v>
      </c>
      <c r="K45" s="29">
        <f t="shared" si="9"/>
        <v>19506</v>
      </c>
      <c r="L45" s="29">
        <f t="shared" si="9"/>
        <v>42830</v>
      </c>
      <c r="M45" s="29">
        <f t="shared" si="9"/>
        <v>69814</v>
      </c>
      <c r="N45" s="29">
        <f t="shared" si="9"/>
        <v>22530</v>
      </c>
      <c r="O45" s="29">
        <f t="shared" si="9"/>
        <v>18502</v>
      </c>
      <c r="P45" s="29">
        <f t="shared" si="9"/>
        <v>31551</v>
      </c>
      <c r="Q45" s="42"/>
      <c r="R45" s="236">
        <f>SUM(G45:P45)/10</f>
        <v>35739</v>
      </c>
      <c r="S45" s="75"/>
      <c r="T45" s="25"/>
      <c r="U45" s="25"/>
      <c r="V45" s="25"/>
      <c r="W45" s="25"/>
      <c r="X45" s="26"/>
      <c r="Y45" s="25"/>
      <c r="Z45" s="25"/>
      <c r="AA45" s="25"/>
      <c r="AB45" s="25"/>
      <c r="AC45" s="27"/>
    </row>
    <row r="46" spans="2:29" x14ac:dyDescent="0.2">
      <c r="B46" s="231"/>
      <c r="C46" s="39"/>
      <c r="D46" s="25"/>
      <c r="E46" s="38"/>
      <c r="F46" s="24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233"/>
      <c r="S46" s="75"/>
      <c r="T46" s="25"/>
      <c r="U46" s="25"/>
      <c r="V46" s="25"/>
      <c r="W46" s="25"/>
      <c r="X46" s="26"/>
      <c r="Y46" s="25"/>
      <c r="Z46" s="25"/>
      <c r="AA46" s="25"/>
      <c r="AB46" s="25"/>
      <c r="AC46" s="27"/>
    </row>
    <row r="47" spans="2:29" x14ac:dyDescent="0.2">
      <c r="B47" s="231"/>
      <c r="C47" s="39"/>
      <c r="D47" s="343" t="s">
        <v>2</v>
      </c>
      <c r="E47" s="38" t="s">
        <v>110</v>
      </c>
      <c r="F47" s="24"/>
      <c r="G47" s="89">
        <f>'MI compensation'!L27</f>
        <v>79608</v>
      </c>
      <c r="H47" s="89">
        <f>'MI compensation'!M27</f>
        <v>79608</v>
      </c>
      <c r="I47" s="89">
        <f>'MI compensation'!N27</f>
        <v>75888</v>
      </c>
      <c r="J47" s="89">
        <f>'MI compensation'!O27</f>
        <v>75888</v>
      </c>
      <c r="K47" s="89">
        <f>'MI compensation'!P27</f>
        <v>70308</v>
      </c>
      <c r="L47" s="89">
        <f>'MI compensation'!Q27</f>
        <v>70308</v>
      </c>
      <c r="M47" s="89">
        <f>'MI compensation'!R27</f>
        <v>66588</v>
      </c>
      <c r="N47" s="89">
        <f>'MI compensation'!S27</f>
        <v>66588</v>
      </c>
      <c r="O47" s="89">
        <f>'MI compensation'!T27</f>
        <v>61008</v>
      </c>
      <c r="P47" s="89">
        <f>'MI compensation'!U27</f>
        <v>61008</v>
      </c>
      <c r="Q47" s="41"/>
      <c r="R47" s="235">
        <f>SUM(G47:P47)/10</f>
        <v>70680</v>
      </c>
      <c r="S47" s="75"/>
      <c r="T47" s="25"/>
      <c r="U47" s="25"/>
      <c r="V47" s="25"/>
      <c r="W47" s="25"/>
      <c r="X47" s="26"/>
      <c r="Y47" s="25"/>
      <c r="Z47" s="25"/>
      <c r="AA47" s="25"/>
      <c r="AB47" s="25"/>
      <c r="AC47" s="27"/>
    </row>
    <row r="48" spans="2:29" x14ac:dyDescent="0.2">
      <c r="B48" s="231"/>
      <c r="C48" s="39"/>
      <c r="D48" s="343"/>
      <c r="E48" s="38" t="s">
        <v>111</v>
      </c>
      <c r="F48" s="24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41"/>
      <c r="R48" s="238">
        <f>SUM(G48:P48)/10</f>
        <v>0</v>
      </c>
      <c r="S48" s="75"/>
      <c r="T48" s="25"/>
      <c r="U48" s="25"/>
      <c r="V48" s="25"/>
      <c r="W48" s="25"/>
      <c r="X48" s="26"/>
      <c r="Y48" s="25"/>
      <c r="Z48" s="25"/>
      <c r="AA48" s="25"/>
      <c r="AB48" s="25"/>
      <c r="AC48" s="27"/>
    </row>
    <row r="49" spans="2:29" x14ac:dyDescent="0.2">
      <c r="B49" s="231"/>
      <c r="C49" s="39"/>
      <c r="D49" s="38"/>
      <c r="E49" s="38"/>
      <c r="F49" s="24"/>
      <c r="G49" s="31">
        <f t="shared" ref="G49:P49" si="10">SUM(G47:G48)</f>
        <v>79608</v>
      </c>
      <c r="H49" s="31">
        <f t="shared" si="10"/>
        <v>79608</v>
      </c>
      <c r="I49" s="31">
        <f t="shared" si="10"/>
        <v>75888</v>
      </c>
      <c r="J49" s="31">
        <f t="shared" si="10"/>
        <v>75888</v>
      </c>
      <c r="K49" s="31">
        <f t="shared" si="10"/>
        <v>70308</v>
      </c>
      <c r="L49" s="31">
        <f t="shared" si="10"/>
        <v>70308</v>
      </c>
      <c r="M49" s="31">
        <f t="shared" si="10"/>
        <v>66588</v>
      </c>
      <c r="N49" s="31">
        <f t="shared" si="10"/>
        <v>66588</v>
      </c>
      <c r="O49" s="31">
        <f t="shared" si="10"/>
        <v>61008</v>
      </c>
      <c r="P49" s="31">
        <f t="shared" si="10"/>
        <v>61008</v>
      </c>
      <c r="Q49" s="42"/>
      <c r="R49" s="236">
        <f>SUM(G49:P49)/10</f>
        <v>70680</v>
      </c>
      <c r="S49" s="75"/>
      <c r="T49" s="25"/>
      <c r="U49" s="25"/>
      <c r="V49" s="25"/>
      <c r="W49" s="25"/>
      <c r="X49" s="26"/>
      <c r="Y49" s="25"/>
      <c r="Z49" s="25"/>
      <c r="AA49" s="25"/>
      <c r="AB49" s="25"/>
      <c r="AC49" s="27"/>
    </row>
    <row r="50" spans="2:29" x14ac:dyDescent="0.2">
      <c r="B50" s="263"/>
      <c r="C50" s="264"/>
      <c r="D50" s="265"/>
      <c r="E50" s="265"/>
      <c r="F50" s="266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7"/>
      <c r="R50" s="269"/>
      <c r="S50" s="75"/>
      <c r="T50" s="25"/>
      <c r="U50" s="25"/>
      <c r="V50" s="25"/>
      <c r="W50" s="25"/>
      <c r="X50" s="26"/>
      <c r="Y50" s="25"/>
      <c r="Z50" s="25"/>
      <c r="AA50" s="25"/>
      <c r="AB50" s="25"/>
      <c r="AC50" s="27"/>
    </row>
    <row r="51" spans="2:29" x14ac:dyDescent="0.2">
      <c r="B51" s="270"/>
      <c r="C51" s="271"/>
      <c r="D51" s="272"/>
      <c r="E51" s="272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4"/>
      <c r="R51" s="275"/>
      <c r="S51" s="75"/>
      <c r="T51" s="25"/>
      <c r="U51" s="25"/>
      <c r="V51" s="25"/>
      <c r="W51" s="25"/>
      <c r="X51" s="26"/>
      <c r="Y51" s="25"/>
      <c r="Z51" s="25"/>
      <c r="AA51" s="25"/>
      <c r="AB51" s="25"/>
      <c r="AC51" s="27"/>
    </row>
    <row r="52" spans="2:29" ht="10.199999999999999" customHeight="1" x14ac:dyDescent="0.2">
      <c r="B52" s="231" t="str">
        <f>'Overview locations'!B8</f>
        <v>22AA</v>
      </c>
      <c r="C52" s="39" t="str">
        <f>'Overview locations'!C8</f>
        <v>De Wegwijzer</v>
      </c>
      <c r="D52" s="343" t="s">
        <v>106</v>
      </c>
      <c r="E52" s="234" t="s">
        <v>108</v>
      </c>
      <c r="F52" s="24"/>
      <c r="G52" s="28">
        <f>'40 year F10'!D9</f>
        <v>90639</v>
      </c>
      <c r="H52" s="28">
        <f>'40 year F10'!E9</f>
        <v>13985</v>
      </c>
      <c r="I52" s="28">
        <f>'40 year F10'!F9</f>
        <v>47473</v>
      </c>
      <c r="J52" s="28">
        <f>'40 year F10'!G9</f>
        <v>5342</v>
      </c>
      <c r="K52" s="28">
        <f>'40 year F10'!H9</f>
        <v>69123</v>
      </c>
      <c r="L52" s="28">
        <f>'40 year F10'!I9</f>
        <v>57749</v>
      </c>
      <c r="M52" s="28">
        <f>'40 year F10'!J9</f>
        <v>127618</v>
      </c>
      <c r="N52" s="28">
        <f>'40 year F10'!K9</f>
        <v>24914</v>
      </c>
      <c r="O52" s="28">
        <f>'40 year F10'!L9</f>
        <v>10449</v>
      </c>
      <c r="P52" s="28">
        <f>'40 year F10'!M9</f>
        <v>25980</v>
      </c>
      <c r="Q52" s="43"/>
      <c r="R52" s="235">
        <f>SUM(G52:P52)/10</f>
        <v>47327.199999999997</v>
      </c>
      <c r="S52" s="75"/>
      <c r="T52" s="25"/>
      <c r="U52" s="25"/>
      <c r="V52" s="25"/>
      <c r="W52" s="25"/>
      <c r="X52" s="26"/>
      <c r="Y52" s="25"/>
      <c r="Z52" s="25"/>
      <c r="AA52" s="25"/>
      <c r="AB52" s="25"/>
      <c r="AC52" s="27"/>
    </row>
    <row r="53" spans="2:29" x14ac:dyDescent="0.2">
      <c r="B53" s="231"/>
      <c r="C53" s="39"/>
      <c r="D53" s="343"/>
      <c r="E53" s="38" t="s">
        <v>109</v>
      </c>
      <c r="F53" s="24"/>
      <c r="G53" s="28">
        <f>'40 year F30'!D9</f>
        <v>15076</v>
      </c>
      <c r="H53" s="28">
        <f>'40 year F30'!E9</f>
        <v>15076</v>
      </c>
      <c r="I53" s="28">
        <f>'40 year F30'!F9</f>
        <v>14483</v>
      </c>
      <c r="J53" s="28">
        <f>'40 year F30'!G9</f>
        <v>15076</v>
      </c>
      <c r="K53" s="28">
        <f>'40 year F30'!H9</f>
        <v>15076</v>
      </c>
      <c r="L53" s="28">
        <f>'40 year F30'!I9</f>
        <v>15076</v>
      </c>
      <c r="M53" s="28">
        <f>'40 year F30'!J9</f>
        <v>15076</v>
      </c>
      <c r="N53" s="28">
        <f>'40 year F30'!K9</f>
        <v>15076</v>
      </c>
      <c r="O53" s="28">
        <f>'40 year F30'!L9</f>
        <v>15076</v>
      </c>
      <c r="P53" s="28">
        <f>'40 year F30'!M9</f>
        <v>13332</v>
      </c>
      <c r="Q53" s="43"/>
      <c r="R53" s="235">
        <f>SUM(G53:P53)/10</f>
        <v>14842.3</v>
      </c>
      <c r="S53" s="75"/>
      <c r="T53" s="25"/>
      <c r="U53" s="25"/>
      <c r="V53" s="25"/>
      <c r="W53" s="25"/>
      <c r="X53" s="26"/>
      <c r="Y53" s="25"/>
      <c r="Z53" s="25"/>
      <c r="AA53" s="25"/>
      <c r="AB53" s="25"/>
      <c r="AC53" s="27"/>
    </row>
    <row r="54" spans="2:29" x14ac:dyDescent="0.2">
      <c r="B54" s="231"/>
      <c r="C54" s="39"/>
      <c r="D54" s="25"/>
      <c r="E54" s="38"/>
      <c r="F54" s="24"/>
      <c r="G54" s="29">
        <f t="shared" ref="G54:P54" si="11">SUM(G52:G53)</f>
        <v>105715</v>
      </c>
      <c r="H54" s="29">
        <f t="shared" si="11"/>
        <v>29061</v>
      </c>
      <c r="I54" s="29">
        <f t="shared" si="11"/>
        <v>61956</v>
      </c>
      <c r="J54" s="29">
        <f t="shared" si="11"/>
        <v>20418</v>
      </c>
      <c r="K54" s="29">
        <f t="shared" si="11"/>
        <v>84199</v>
      </c>
      <c r="L54" s="29">
        <f t="shared" si="11"/>
        <v>72825</v>
      </c>
      <c r="M54" s="29">
        <f t="shared" si="11"/>
        <v>142694</v>
      </c>
      <c r="N54" s="29">
        <f t="shared" si="11"/>
        <v>39990</v>
      </c>
      <c r="O54" s="29">
        <f t="shared" si="11"/>
        <v>25525</v>
      </c>
      <c r="P54" s="29">
        <f t="shared" si="11"/>
        <v>39312</v>
      </c>
      <c r="Q54" s="42"/>
      <c r="R54" s="236">
        <f>SUM(G54:P54)/10</f>
        <v>62169.5</v>
      </c>
      <c r="S54" s="75"/>
      <c r="T54" s="25"/>
      <c r="U54" s="25"/>
      <c r="V54" s="25"/>
      <c r="W54" s="25"/>
      <c r="X54" s="25"/>
      <c r="Y54" s="25"/>
      <c r="Z54" s="25"/>
      <c r="AA54" s="25"/>
      <c r="AB54" s="25"/>
      <c r="AC54" s="27"/>
    </row>
    <row r="55" spans="2:29" s="90" customFormat="1" x14ac:dyDescent="0.2">
      <c r="B55" s="240"/>
      <c r="C55" s="78"/>
      <c r="D55" s="80"/>
      <c r="E55" s="38"/>
      <c r="F55" s="77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241"/>
      <c r="S55" s="95"/>
      <c r="T55" s="80"/>
      <c r="U55" s="80"/>
      <c r="V55" s="80"/>
      <c r="W55" s="80"/>
      <c r="X55" s="80"/>
      <c r="Y55" s="80"/>
      <c r="Z55" s="80"/>
      <c r="AA55" s="80"/>
      <c r="AB55" s="80"/>
      <c r="AC55" s="96"/>
    </row>
    <row r="56" spans="2:29" x14ac:dyDescent="0.2">
      <c r="B56" s="231"/>
      <c r="C56" s="39"/>
      <c r="D56" s="343" t="s">
        <v>2</v>
      </c>
      <c r="E56" s="38" t="s">
        <v>110</v>
      </c>
      <c r="F56" s="77"/>
      <c r="G56" s="89">
        <f>'MI compensation'!L28</f>
        <v>42408</v>
      </c>
      <c r="H56" s="89">
        <f>'MI compensation'!M28</f>
        <v>42408</v>
      </c>
      <c r="I56" s="89">
        <f>'MI compensation'!N28</f>
        <v>42408</v>
      </c>
      <c r="J56" s="89">
        <f>'MI compensation'!O28</f>
        <v>38688</v>
      </c>
      <c r="K56" s="89">
        <f>'MI compensation'!P28</f>
        <v>42408</v>
      </c>
      <c r="L56" s="89">
        <f>'MI compensation'!Q28</f>
        <v>38688</v>
      </c>
      <c r="M56" s="89">
        <f>'MI compensation'!R28</f>
        <v>42408</v>
      </c>
      <c r="N56" s="89">
        <f>'MI compensation'!S28</f>
        <v>38688</v>
      </c>
      <c r="O56" s="89">
        <f>'MI compensation'!T28</f>
        <v>38688</v>
      </c>
      <c r="P56" s="89">
        <f>'MI compensation'!U28</f>
        <v>38688</v>
      </c>
      <c r="Q56" s="41"/>
      <c r="R56" s="235">
        <f>SUM(G56:P56)/10</f>
        <v>40548</v>
      </c>
      <c r="S56" s="75"/>
      <c r="T56" s="25"/>
      <c r="U56" s="25"/>
      <c r="V56" s="25"/>
      <c r="W56" s="25"/>
      <c r="X56" s="25"/>
      <c r="Y56" s="25"/>
      <c r="Z56" s="25"/>
      <c r="AA56" s="25"/>
      <c r="AB56" s="25"/>
      <c r="AC56" s="27"/>
    </row>
    <row r="57" spans="2:29" x14ac:dyDescent="0.2">
      <c r="B57" s="231"/>
      <c r="C57" s="39"/>
      <c r="D57" s="343"/>
      <c r="E57" s="38" t="s">
        <v>111</v>
      </c>
      <c r="F57" s="77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41"/>
      <c r="R57" s="238">
        <f>SUM(G57:P57)/10</f>
        <v>0</v>
      </c>
      <c r="S57" s="76"/>
      <c r="T57" s="25"/>
      <c r="U57" s="25"/>
      <c r="V57" s="25"/>
      <c r="W57" s="25"/>
      <c r="X57" s="25"/>
      <c r="Y57" s="25"/>
      <c r="Z57" s="25"/>
      <c r="AA57" s="25"/>
      <c r="AB57" s="25"/>
      <c r="AC57" s="27"/>
    </row>
    <row r="58" spans="2:29" x14ac:dyDescent="0.2">
      <c r="B58" s="231"/>
      <c r="C58" s="39"/>
      <c r="D58" s="38"/>
      <c r="E58" s="38"/>
      <c r="F58" s="24"/>
      <c r="G58" s="31">
        <f t="shared" ref="G58:P58" si="12">SUM(G56:G57)</f>
        <v>42408</v>
      </c>
      <c r="H58" s="31">
        <f t="shared" si="12"/>
        <v>42408</v>
      </c>
      <c r="I58" s="31">
        <f t="shared" si="12"/>
        <v>42408</v>
      </c>
      <c r="J58" s="31">
        <f t="shared" si="12"/>
        <v>38688</v>
      </c>
      <c r="K58" s="31">
        <f t="shared" si="12"/>
        <v>42408</v>
      </c>
      <c r="L58" s="31">
        <f t="shared" si="12"/>
        <v>38688</v>
      </c>
      <c r="M58" s="31">
        <f t="shared" si="12"/>
        <v>42408</v>
      </c>
      <c r="N58" s="31">
        <f t="shared" si="12"/>
        <v>38688</v>
      </c>
      <c r="O58" s="31">
        <f t="shared" si="12"/>
        <v>38688</v>
      </c>
      <c r="P58" s="31">
        <f t="shared" si="12"/>
        <v>38688</v>
      </c>
      <c r="Q58" s="42"/>
      <c r="R58" s="236">
        <f>SUM(G58:P58)/10</f>
        <v>40548</v>
      </c>
      <c r="S58" s="75"/>
      <c r="T58" s="25"/>
      <c r="U58" s="25"/>
      <c r="V58" s="25"/>
      <c r="W58" s="25"/>
      <c r="X58" s="25"/>
      <c r="Y58" s="25"/>
      <c r="Z58" s="25"/>
      <c r="AA58" s="25"/>
      <c r="AB58" s="25"/>
      <c r="AC58" s="27"/>
    </row>
    <row r="59" spans="2:29" x14ac:dyDescent="0.2">
      <c r="B59" s="263"/>
      <c r="C59" s="264"/>
      <c r="D59" s="265"/>
      <c r="E59" s="265"/>
      <c r="F59" s="266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7"/>
      <c r="R59" s="269"/>
      <c r="S59" s="75"/>
      <c r="T59" s="25"/>
      <c r="U59" s="25"/>
      <c r="V59" s="25"/>
      <c r="W59" s="25"/>
      <c r="X59" s="25"/>
      <c r="Y59" s="25"/>
      <c r="Z59" s="25"/>
      <c r="AA59" s="25"/>
      <c r="AB59" s="25"/>
      <c r="AC59" s="27"/>
    </row>
    <row r="60" spans="2:29" x14ac:dyDescent="0.2">
      <c r="B60" s="270"/>
      <c r="C60" s="271"/>
      <c r="D60" s="272"/>
      <c r="E60" s="272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4"/>
      <c r="R60" s="275"/>
      <c r="S60" s="75"/>
      <c r="T60" s="25"/>
      <c r="U60" s="25"/>
      <c r="V60" s="25"/>
      <c r="W60" s="25"/>
      <c r="X60" s="25"/>
      <c r="Y60" s="25"/>
      <c r="Z60" s="25"/>
      <c r="AA60" s="25"/>
      <c r="AB60" s="25"/>
      <c r="AC60" s="27"/>
    </row>
    <row r="61" spans="2:29" ht="10.199999999999999" customHeight="1" x14ac:dyDescent="0.2">
      <c r="B61" s="231" t="str">
        <f>'Overview locations'!B9</f>
        <v>35AB</v>
      </c>
      <c r="C61" s="39" t="str">
        <f>'Overview locations'!C9</f>
        <v>Julianaschool</v>
      </c>
      <c r="D61" s="343" t="s">
        <v>106</v>
      </c>
      <c r="E61" s="234" t="s">
        <v>108</v>
      </c>
      <c r="F61" s="24"/>
      <c r="G61" s="28">
        <f>'40 year F10'!D10</f>
        <v>43486</v>
      </c>
      <c r="H61" s="28">
        <f>'40 year F10'!E10</f>
        <v>49296</v>
      </c>
      <c r="I61" s="28">
        <f>'40 year F10'!F10</f>
        <v>5348</v>
      </c>
      <c r="J61" s="28">
        <f>'40 year F10'!G10</f>
        <v>6531</v>
      </c>
      <c r="K61" s="28">
        <f>'40 year F10'!H10</f>
        <v>35682</v>
      </c>
      <c r="L61" s="28">
        <f>'40 year F10'!I10</f>
        <v>16015</v>
      </c>
      <c r="M61" s="28">
        <f>'40 year F10'!J10</f>
        <v>113823</v>
      </c>
      <c r="N61" s="28">
        <f>'40 year F10'!K10</f>
        <v>70</v>
      </c>
      <c r="O61" s="28">
        <f>'40 year F10'!L10</f>
        <v>6586</v>
      </c>
      <c r="P61" s="28">
        <f>'40 year F10'!M10</f>
        <v>1935</v>
      </c>
      <c r="Q61" s="43"/>
      <c r="R61" s="235">
        <f>SUM(G61:P61)/10</f>
        <v>27877.200000000001</v>
      </c>
      <c r="S61" s="75"/>
      <c r="T61" s="25"/>
      <c r="U61" s="25"/>
      <c r="V61" s="25"/>
      <c r="W61" s="25"/>
      <c r="X61" s="25"/>
      <c r="Y61" s="25"/>
      <c r="Z61" s="25"/>
      <c r="AA61" s="25"/>
      <c r="AB61" s="25"/>
      <c r="AC61" s="27"/>
    </row>
    <row r="62" spans="2:29" ht="13.8" x14ac:dyDescent="0.3">
      <c r="B62" s="242"/>
      <c r="C62" s="243"/>
      <c r="D62" s="343"/>
      <c r="E62" s="38" t="s">
        <v>109</v>
      </c>
      <c r="F62" s="24"/>
      <c r="G62" s="28">
        <f>'40 year F30'!D10</f>
        <v>12088</v>
      </c>
      <c r="H62" s="28">
        <f>'40 year F30'!E10</f>
        <v>12112</v>
      </c>
      <c r="I62" s="28">
        <f>'40 year F30'!F10</f>
        <v>11518</v>
      </c>
      <c r="J62" s="28">
        <f>'40 year F30'!G10</f>
        <v>12112</v>
      </c>
      <c r="K62" s="28">
        <f>'40 year F30'!H10</f>
        <v>12112</v>
      </c>
      <c r="L62" s="28">
        <f>'40 year F30'!I10</f>
        <v>12088</v>
      </c>
      <c r="M62" s="28">
        <f>'40 year F30'!J10</f>
        <v>12088</v>
      </c>
      <c r="N62" s="28">
        <f>'40 year F30'!K10</f>
        <v>12112</v>
      </c>
      <c r="O62" s="28">
        <f>'40 year F30'!L10</f>
        <v>12112</v>
      </c>
      <c r="P62" s="28">
        <f>'40 year F30'!M10</f>
        <v>12112</v>
      </c>
      <c r="Q62" s="43"/>
      <c r="R62" s="235">
        <f>SUM(G62:P62)/10</f>
        <v>12045.4</v>
      </c>
      <c r="S62" s="75"/>
      <c r="T62" s="25"/>
      <c r="U62" s="25"/>
      <c r="V62" s="25"/>
      <c r="W62" s="25"/>
      <c r="X62" s="25"/>
      <c r="Y62" s="25"/>
      <c r="Z62" s="25"/>
      <c r="AA62" s="25"/>
      <c r="AB62" s="25"/>
      <c r="AC62" s="27"/>
    </row>
    <row r="63" spans="2:29" ht="13.8" x14ac:dyDescent="0.3">
      <c r="B63" s="242"/>
      <c r="C63" s="243"/>
      <c r="D63" s="25"/>
      <c r="E63" s="38"/>
      <c r="F63" s="24"/>
      <c r="G63" s="29">
        <f t="shared" ref="G63:P63" si="13">SUM(G61:G62)</f>
        <v>55574</v>
      </c>
      <c r="H63" s="29">
        <f t="shared" si="13"/>
        <v>61408</v>
      </c>
      <c r="I63" s="29">
        <f t="shared" si="13"/>
        <v>16866</v>
      </c>
      <c r="J63" s="29">
        <f t="shared" si="13"/>
        <v>18643</v>
      </c>
      <c r="K63" s="29">
        <f t="shared" si="13"/>
        <v>47794</v>
      </c>
      <c r="L63" s="29">
        <f t="shared" si="13"/>
        <v>28103</v>
      </c>
      <c r="M63" s="29">
        <f t="shared" si="13"/>
        <v>125911</v>
      </c>
      <c r="N63" s="29">
        <f t="shared" si="13"/>
        <v>12182</v>
      </c>
      <c r="O63" s="29">
        <f t="shared" si="13"/>
        <v>18698</v>
      </c>
      <c r="P63" s="29">
        <f t="shared" si="13"/>
        <v>14047</v>
      </c>
      <c r="Q63" s="42"/>
      <c r="R63" s="236">
        <f>SUM(G63:P63)/10</f>
        <v>39922.6</v>
      </c>
      <c r="S63" s="75"/>
      <c r="T63" s="25"/>
      <c r="U63" s="25"/>
      <c r="V63" s="25"/>
      <c r="W63" s="25"/>
      <c r="X63" s="25"/>
      <c r="Y63" s="25"/>
      <c r="Z63" s="25"/>
      <c r="AA63" s="25"/>
      <c r="AB63" s="25"/>
      <c r="AC63" s="27"/>
    </row>
    <row r="64" spans="2:29" ht="13.8" x14ac:dyDescent="0.3">
      <c r="B64" s="242"/>
      <c r="C64" s="243"/>
      <c r="D64" s="25"/>
      <c r="E64" s="38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43"/>
      <c r="R64" s="237"/>
      <c r="S64" s="75"/>
      <c r="T64" s="25"/>
      <c r="U64" s="25"/>
      <c r="V64" s="25"/>
      <c r="W64" s="25"/>
      <c r="X64" s="25"/>
      <c r="Y64" s="25"/>
      <c r="Z64" s="25"/>
      <c r="AA64" s="25"/>
      <c r="AB64" s="25"/>
      <c r="AC64" s="27"/>
    </row>
    <row r="65" spans="2:29" ht="13.8" x14ac:dyDescent="0.3">
      <c r="B65" s="242"/>
      <c r="C65" s="243"/>
      <c r="D65" s="343" t="s">
        <v>2</v>
      </c>
      <c r="E65" s="38" t="s">
        <v>110</v>
      </c>
      <c r="F65" s="24"/>
      <c r="G65" s="89">
        <f>'MI compensation'!L29</f>
        <v>98208</v>
      </c>
      <c r="H65" s="89">
        <f>'MI compensation'!M29</f>
        <v>98208</v>
      </c>
      <c r="I65" s="89">
        <f>'MI compensation'!N29</f>
        <v>94488</v>
      </c>
      <c r="J65" s="89">
        <f>'MI compensation'!O29</f>
        <v>94488</v>
      </c>
      <c r="K65" s="89">
        <f>'MI compensation'!P29</f>
        <v>94488</v>
      </c>
      <c r="L65" s="89">
        <f>'MI compensation'!Q29</f>
        <v>98208</v>
      </c>
      <c r="M65" s="89">
        <f>'MI compensation'!R29</f>
        <v>94488</v>
      </c>
      <c r="N65" s="89">
        <f>'MI compensation'!S29</f>
        <v>98208</v>
      </c>
      <c r="O65" s="89">
        <f>'MI compensation'!T29</f>
        <v>94488</v>
      </c>
      <c r="P65" s="89">
        <f>'MI compensation'!U29</f>
        <v>94488</v>
      </c>
      <c r="Q65" s="41"/>
      <c r="R65" s="235">
        <f>SUM(G65:P65)/10</f>
        <v>95976</v>
      </c>
      <c r="S65" s="75"/>
      <c r="T65" s="35"/>
      <c r="U65" s="35"/>
      <c r="V65" s="35"/>
      <c r="W65" s="35"/>
      <c r="X65" s="35"/>
      <c r="Y65" s="35"/>
      <c r="Z65" s="35"/>
      <c r="AA65" s="35"/>
      <c r="AB65" s="35"/>
      <c r="AC65" s="35"/>
    </row>
    <row r="66" spans="2:29" ht="13.8" x14ac:dyDescent="0.3">
      <c r="B66" s="242"/>
      <c r="C66" s="243"/>
      <c r="D66" s="343"/>
      <c r="E66" s="38" t="s">
        <v>111</v>
      </c>
      <c r="F66" s="24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41"/>
      <c r="R66" s="238">
        <f>SUM(G66:P66)/10</f>
        <v>0</v>
      </c>
      <c r="S66" s="75"/>
      <c r="T66" s="35"/>
      <c r="U66" s="35"/>
      <c r="V66" s="35"/>
      <c r="W66" s="35"/>
      <c r="X66" s="35"/>
      <c r="Y66" s="35"/>
      <c r="Z66" s="35"/>
      <c r="AA66" s="35"/>
      <c r="AB66" s="35"/>
      <c r="AC66" s="36"/>
    </row>
    <row r="67" spans="2:29" ht="13.8" x14ac:dyDescent="0.3">
      <c r="B67" s="242"/>
      <c r="C67" s="243"/>
      <c r="D67" s="38"/>
      <c r="E67" s="38"/>
      <c r="F67" s="24"/>
      <c r="G67" s="31">
        <f t="shared" ref="G67:P67" si="14">SUM(G65:G66)</f>
        <v>98208</v>
      </c>
      <c r="H67" s="31">
        <f t="shared" si="14"/>
        <v>98208</v>
      </c>
      <c r="I67" s="31">
        <f t="shared" si="14"/>
        <v>94488</v>
      </c>
      <c r="J67" s="31">
        <f t="shared" si="14"/>
        <v>94488</v>
      </c>
      <c r="K67" s="31">
        <f t="shared" si="14"/>
        <v>94488</v>
      </c>
      <c r="L67" s="31">
        <f t="shared" si="14"/>
        <v>98208</v>
      </c>
      <c r="M67" s="31">
        <f t="shared" si="14"/>
        <v>94488</v>
      </c>
      <c r="N67" s="31">
        <f t="shared" si="14"/>
        <v>98208</v>
      </c>
      <c r="O67" s="31">
        <f t="shared" si="14"/>
        <v>94488</v>
      </c>
      <c r="P67" s="31">
        <f t="shared" si="14"/>
        <v>94488</v>
      </c>
      <c r="Q67" s="42"/>
      <c r="R67" s="236">
        <f>SUM(G67:P67)/10</f>
        <v>95976</v>
      </c>
      <c r="S67" s="75"/>
      <c r="T67" s="25"/>
      <c r="U67" s="25"/>
      <c r="V67" s="25"/>
      <c r="W67" s="25"/>
      <c r="X67" s="25"/>
      <c r="Y67" s="25"/>
      <c r="Z67" s="25"/>
      <c r="AA67" s="25"/>
      <c r="AB67" s="25"/>
      <c r="AC67" s="27"/>
    </row>
    <row r="68" spans="2:29" ht="13.8" x14ac:dyDescent="0.3">
      <c r="B68" s="277"/>
      <c r="C68" s="278"/>
      <c r="D68" s="265"/>
      <c r="E68" s="265"/>
      <c r="F68" s="266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7"/>
      <c r="R68" s="269"/>
      <c r="S68" s="75"/>
      <c r="T68" s="25"/>
      <c r="U68" s="25"/>
      <c r="V68" s="25"/>
      <c r="W68" s="25"/>
      <c r="X68" s="25"/>
      <c r="Y68" s="25"/>
      <c r="Z68" s="25"/>
      <c r="AA68" s="25"/>
      <c r="AB68" s="25"/>
      <c r="AC68" s="27"/>
    </row>
    <row r="69" spans="2:29" x14ac:dyDescent="0.2">
      <c r="B69" s="270"/>
      <c r="C69" s="271"/>
      <c r="D69" s="272"/>
      <c r="E69" s="272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4"/>
      <c r="R69" s="275"/>
      <c r="S69" s="75"/>
      <c r="T69" s="25"/>
      <c r="U69" s="25"/>
      <c r="V69" s="25"/>
      <c r="W69" s="25"/>
      <c r="X69" s="25"/>
      <c r="Y69" s="25"/>
      <c r="Z69" s="25"/>
      <c r="AA69" s="25"/>
      <c r="AB69" s="25"/>
      <c r="AC69" s="27"/>
    </row>
    <row r="70" spans="2:29" ht="10.199999999999999" customHeight="1" x14ac:dyDescent="0.2">
      <c r="B70" s="231" t="str">
        <f>'Overview locations'!B10</f>
        <v>56TB</v>
      </c>
      <c r="C70" s="39" t="str">
        <f>'Overview locations'!C10</f>
        <v>De Hoeksteen</v>
      </c>
      <c r="D70" s="343" t="s">
        <v>106</v>
      </c>
      <c r="E70" s="234" t="s">
        <v>108</v>
      </c>
      <c r="F70" s="24"/>
      <c r="G70" s="28">
        <f>'40 year F10'!D11</f>
        <v>31234</v>
      </c>
      <c r="H70" s="28">
        <f>'40 year F10'!E11</f>
        <v>21476</v>
      </c>
      <c r="I70" s="28">
        <f>'40 year F10'!F11</f>
        <v>2213</v>
      </c>
      <c r="J70" s="28">
        <f>'40 year F10'!G11</f>
        <v>9076</v>
      </c>
      <c r="K70" s="28">
        <f>'40 year F10'!H11</f>
        <v>303703</v>
      </c>
      <c r="L70" s="28">
        <f>'40 year F10'!I11</f>
        <v>75173</v>
      </c>
      <c r="M70" s="28">
        <f>'40 year F10'!J11</f>
        <v>70003</v>
      </c>
      <c r="N70" s="28">
        <f>'40 year F10'!K11</f>
        <v>80635</v>
      </c>
      <c r="O70" s="28">
        <f>'40 year F10'!L11</f>
        <v>967</v>
      </c>
      <c r="P70" s="28">
        <f>'40 year F10'!M11</f>
        <v>10669</v>
      </c>
      <c r="Q70" s="43"/>
      <c r="R70" s="235">
        <f>SUM(G70:P70)/10</f>
        <v>60514.9</v>
      </c>
      <c r="S70" s="75"/>
      <c r="T70" s="25"/>
      <c r="U70" s="25"/>
      <c r="V70" s="25"/>
      <c r="W70" s="25"/>
      <c r="X70" s="25"/>
      <c r="Y70" s="25"/>
      <c r="Z70" s="25"/>
      <c r="AA70" s="25"/>
      <c r="AB70" s="25"/>
      <c r="AC70" s="27"/>
    </row>
    <row r="71" spans="2:29" ht="13.8" x14ac:dyDescent="0.3">
      <c r="B71" s="242"/>
      <c r="C71" s="243"/>
      <c r="D71" s="343"/>
      <c r="E71" s="38" t="s">
        <v>109</v>
      </c>
      <c r="F71" s="24"/>
      <c r="G71" s="28">
        <f>'40 year F30'!D11</f>
        <v>10031</v>
      </c>
      <c r="H71" s="28">
        <f>'40 year F30'!E11</f>
        <v>8627</v>
      </c>
      <c r="I71" s="28">
        <f>'40 year F30'!F11</f>
        <v>10031</v>
      </c>
      <c r="J71" s="28">
        <f>'40 year F30'!G11</f>
        <v>8994</v>
      </c>
      <c r="K71" s="28">
        <f>'40 year F30'!H11</f>
        <v>9659</v>
      </c>
      <c r="L71" s="28">
        <f>'40 year F30'!I11</f>
        <v>9764</v>
      </c>
      <c r="M71" s="28">
        <f>'40 year F30'!J11</f>
        <v>9798</v>
      </c>
      <c r="N71" s="28">
        <f>'40 year F30'!K11</f>
        <v>9764</v>
      </c>
      <c r="O71" s="28">
        <f>'40 year F30'!L11</f>
        <v>10801</v>
      </c>
      <c r="P71" s="28">
        <f>'40 year F30'!M11</f>
        <v>9764</v>
      </c>
      <c r="Q71" s="43"/>
      <c r="R71" s="235">
        <f>SUM(G71:P71)/10</f>
        <v>9723.2999999999993</v>
      </c>
      <c r="S71" s="75"/>
      <c r="T71" s="25"/>
      <c r="U71" s="25"/>
      <c r="V71" s="25"/>
      <c r="W71" s="25"/>
      <c r="X71" s="25"/>
      <c r="Y71" s="25"/>
      <c r="Z71" s="25"/>
      <c r="AA71" s="25"/>
      <c r="AB71" s="25"/>
      <c r="AC71" s="27"/>
    </row>
    <row r="72" spans="2:29" ht="13.8" x14ac:dyDescent="0.3">
      <c r="B72" s="242"/>
      <c r="C72" s="243"/>
      <c r="D72" s="25"/>
      <c r="E72" s="38"/>
      <c r="F72" s="24"/>
      <c r="G72" s="29">
        <f t="shared" ref="G72:P72" si="15">SUM(G70:G71)</f>
        <v>41265</v>
      </c>
      <c r="H72" s="29">
        <f t="shared" si="15"/>
        <v>30103</v>
      </c>
      <c r="I72" s="29">
        <f t="shared" si="15"/>
        <v>12244</v>
      </c>
      <c r="J72" s="29">
        <f t="shared" si="15"/>
        <v>18070</v>
      </c>
      <c r="K72" s="29">
        <f t="shared" si="15"/>
        <v>313362</v>
      </c>
      <c r="L72" s="29">
        <f t="shared" si="15"/>
        <v>84937</v>
      </c>
      <c r="M72" s="29">
        <f t="shared" si="15"/>
        <v>79801</v>
      </c>
      <c r="N72" s="29">
        <f t="shared" si="15"/>
        <v>90399</v>
      </c>
      <c r="O72" s="29">
        <f t="shared" si="15"/>
        <v>11768</v>
      </c>
      <c r="P72" s="29">
        <f t="shared" si="15"/>
        <v>20433</v>
      </c>
      <c r="Q72" s="42"/>
      <c r="R72" s="236">
        <f>SUM(G72:P72)/10</f>
        <v>70238.2</v>
      </c>
      <c r="S72" s="75"/>
      <c r="T72" s="25"/>
      <c r="U72" s="25"/>
      <c r="V72" s="25"/>
      <c r="W72" s="25"/>
      <c r="X72" s="25"/>
      <c r="Y72" s="25"/>
      <c r="Z72" s="25"/>
      <c r="AA72" s="25"/>
      <c r="AB72" s="25"/>
      <c r="AC72" s="27"/>
    </row>
    <row r="73" spans="2:29" ht="13.8" x14ac:dyDescent="0.3">
      <c r="B73" s="242"/>
      <c r="C73" s="243"/>
      <c r="D73" s="25"/>
      <c r="E73" s="38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43"/>
      <c r="R73" s="237"/>
      <c r="S73" s="75"/>
      <c r="T73" s="25"/>
      <c r="U73" s="25"/>
      <c r="V73" s="25"/>
      <c r="W73" s="25"/>
      <c r="X73" s="25"/>
      <c r="Y73" s="25"/>
      <c r="Z73" s="25"/>
      <c r="AA73" s="25"/>
      <c r="AB73" s="25"/>
      <c r="AC73" s="27"/>
    </row>
    <row r="74" spans="2:29" ht="13.8" x14ac:dyDescent="0.3">
      <c r="B74" s="242"/>
      <c r="C74" s="243"/>
      <c r="D74" s="343" t="s">
        <v>2</v>
      </c>
      <c r="E74" s="38" t="s">
        <v>110</v>
      </c>
      <c r="F74" s="24"/>
      <c r="G74" s="89">
        <f>'MI compensation'!L30</f>
        <v>131688</v>
      </c>
      <c r="H74" s="89">
        <f>'MI compensation'!M30</f>
        <v>131688</v>
      </c>
      <c r="I74" s="89">
        <f>'MI compensation'!N30</f>
        <v>126108</v>
      </c>
      <c r="J74" s="89">
        <f>'MI compensation'!O30</f>
        <v>126108</v>
      </c>
      <c r="K74" s="89">
        <f>'MI compensation'!P30</f>
        <v>131688</v>
      </c>
      <c r="L74" s="89">
        <f>'MI compensation'!Q30</f>
        <v>135408</v>
      </c>
      <c r="M74" s="89">
        <f>'MI compensation'!R30</f>
        <v>131688</v>
      </c>
      <c r="N74" s="89">
        <f>'MI compensation'!S30</f>
        <v>126108</v>
      </c>
      <c r="O74" s="89">
        <f>'MI compensation'!T30</f>
        <v>126108</v>
      </c>
      <c r="P74" s="89">
        <f>'MI compensation'!U30</f>
        <v>122388</v>
      </c>
      <c r="Q74" s="41"/>
      <c r="R74" s="235">
        <f>SUM(G74:P74)/10</f>
        <v>128898</v>
      </c>
      <c r="S74" s="75"/>
      <c r="T74" s="35"/>
      <c r="U74" s="35"/>
      <c r="V74" s="35"/>
      <c r="W74" s="35"/>
      <c r="X74" s="35"/>
      <c r="Y74" s="35"/>
      <c r="Z74" s="35"/>
      <c r="AA74" s="35"/>
      <c r="AB74" s="35"/>
      <c r="AC74" s="35"/>
    </row>
    <row r="75" spans="2:29" ht="13.8" x14ac:dyDescent="0.3">
      <c r="B75" s="242"/>
      <c r="C75" s="243"/>
      <c r="D75" s="343"/>
      <c r="E75" s="38" t="s">
        <v>111</v>
      </c>
      <c r="F75" s="24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41"/>
      <c r="R75" s="238">
        <f>SUM(G75:P75)/10</f>
        <v>0</v>
      </c>
      <c r="S75" s="75"/>
      <c r="T75" s="35"/>
      <c r="U75" s="35"/>
      <c r="V75" s="35"/>
      <c r="W75" s="35"/>
      <c r="X75" s="35"/>
      <c r="Y75" s="35"/>
      <c r="Z75" s="35"/>
      <c r="AA75" s="35"/>
      <c r="AB75" s="35"/>
      <c r="AC75" s="36"/>
    </row>
    <row r="76" spans="2:29" ht="13.8" x14ac:dyDescent="0.3">
      <c r="B76" s="242"/>
      <c r="C76" s="243"/>
      <c r="D76" s="38"/>
      <c r="E76" s="38"/>
      <c r="F76" s="24"/>
      <c r="G76" s="31">
        <f t="shared" ref="G76:P76" si="16">SUM(G74:G75)</f>
        <v>131688</v>
      </c>
      <c r="H76" s="31">
        <f t="shared" si="16"/>
        <v>131688</v>
      </c>
      <c r="I76" s="31">
        <f t="shared" si="16"/>
        <v>126108</v>
      </c>
      <c r="J76" s="31">
        <f t="shared" si="16"/>
        <v>126108</v>
      </c>
      <c r="K76" s="31">
        <f t="shared" si="16"/>
        <v>131688</v>
      </c>
      <c r="L76" s="31">
        <f t="shared" si="16"/>
        <v>135408</v>
      </c>
      <c r="M76" s="31">
        <f t="shared" si="16"/>
        <v>131688</v>
      </c>
      <c r="N76" s="31">
        <f t="shared" si="16"/>
        <v>126108</v>
      </c>
      <c r="O76" s="31">
        <f t="shared" si="16"/>
        <v>126108</v>
      </c>
      <c r="P76" s="31">
        <f t="shared" si="16"/>
        <v>122388</v>
      </c>
      <c r="Q76" s="42"/>
      <c r="R76" s="236">
        <f>SUM(G76:P76)/10</f>
        <v>128898</v>
      </c>
      <c r="S76" s="75"/>
      <c r="T76" s="25"/>
      <c r="U76" s="25"/>
      <c r="V76" s="25"/>
      <c r="W76" s="25"/>
      <c r="X76" s="25"/>
      <c r="Y76" s="25"/>
      <c r="Z76" s="25"/>
      <c r="AA76" s="25"/>
      <c r="AB76" s="25"/>
      <c r="AC76" s="27"/>
    </row>
    <row r="77" spans="2:29" ht="13.8" x14ac:dyDescent="0.3">
      <c r="B77" s="277"/>
      <c r="C77" s="278"/>
      <c r="D77" s="265"/>
      <c r="E77" s="265"/>
      <c r="F77" s="266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7"/>
      <c r="R77" s="269"/>
      <c r="S77" s="75"/>
      <c r="T77" s="25"/>
      <c r="U77" s="25"/>
      <c r="V77" s="25"/>
      <c r="W77" s="25"/>
      <c r="X77" s="25"/>
      <c r="Y77" s="25"/>
      <c r="Z77" s="25"/>
      <c r="AA77" s="25"/>
      <c r="AB77" s="25"/>
      <c r="AC77" s="27"/>
    </row>
    <row r="78" spans="2:29" x14ac:dyDescent="0.2">
      <c r="B78" s="270"/>
      <c r="C78" s="271"/>
      <c r="D78" s="272"/>
      <c r="E78" s="272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4"/>
      <c r="R78" s="275"/>
      <c r="S78" s="75"/>
      <c r="T78" s="25"/>
      <c r="U78" s="25"/>
      <c r="V78" s="25"/>
      <c r="W78" s="25"/>
      <c r="X78" s="25"/>
      <c r="Y78" s="25"/>
      <c r="Z78" s="25"/>
      <c r="AA78" s="25"/>
      <c r="AB78" s="25"/>
      <c r="AC78" s="27"/>
    </row>
    <row r="79" spans="2:29" ht="10.199999999999999" customHeight="1" x14ac:dyDescent="0.2">
      <c r="B79" s="231" t="str">
        <f>'Overview locations'!B11</f>
        <v>41CL</v>
      </c>
      <c r="C79" s="39" t="str">
        <f>'Overview locations'!C11</f>
        <v>St. Jozefschool</v>
      </c>
      <c r="D79" s="343" t="s">
        <v>106</v>
      </c>
      <c r="E79" s="234" t="s">
        <v>108</v>
      </c>
      <c r="F79" s="24"/>
      <c r="G79" s="28">
        <f>'40 year F10'!D12</f>
        <v>95075</v>
      </c>
      <c r="H79" s="28">
        <f>'40 year F10'!E12</f>
        <v>11126</v>
      </c>
      <c r="I79" s="28">
        <f>'40 year F10'!F12</f>
        <v>64289</v>
      </c>
      <c r="J79" s="28">
        <f>'40 year F10'!G12</f>
        <v>160537</v>
      </c>
      <c r="K79" s="28">
        <f>'40 year F10'!H12</f>
        <v>63962</v>
      </c>
      <c r="L79" s="28">
        <f>'40 year F10'!I12</f>
        <v>57585</v>
      </c>
      <c r="M79" s="28">
        <f>'40 year F10'!J12</f>
        <v>5909</v>
      </c>
      <c r="N79" s="28">
        <f>'40 year F10'!K12</f>
        <v>92447</v>
      </c>
      <c r="O79" s="28">
        <f>'40 year F10'!L12</f>
        <v>131461</v>
      </c>
      <c r="P79" s="28">
        <f>'40 year F10'!M12</f>
        <v>180288</v>
      </c>
      <c r="Q79" s="43"/>
      <c r="R79" s="235">
        <f>SUM(G79:P79)/10</f>
        <v>86267.9</v>
      </c>
      <c r="S79" s="75"/>
      <c r="T79" s="25"/>
      <c r="U79" s="25"/>
      <c r="V79" s="25"/>
      <c r="W79" s="25"/>
      <c r="X79" s="25"/>
      <c r="Y79" s="25"/>
      <c r="Z79" s="25"/>
      <c r="AA79" s="25"/>
      <c r="AB79" s="25"/>
      <c r="AC79" s="27"/>
    </row>
    <row r="80" spans="2:29" ht="13.8" x14ac:dyDescent="0.3">
      <c r="B80" s="242"/>
      <c r="C80" s="243"/>
      <c r="D80" s="343"/>
      <c r="E80" s="38" t="s">
        <v>109</v>
      </c>
      <c r="F80" s="24"/>
      <c r="G80" s="28">
        <f>'40 year F30'!D12</f>
        <v>13227</v>
      </c>
      <c r="H80" s="28">
        <f>'40 year F30'!E12</f>
        <v>13362</v>
      </c>
      <c r="I80" s="28">
        <f>'40 year F30'!F12</f>
        <v>12442</v>
      </c>
      <c r="J80" s="28">
        <f>'40 year F30'!G12</f>
        <v>10507</v>
      </c>
      <c r="K80" s="28">
        <f>'40 year F30'!H12</f>
        <v>13054</v>
      </c>
      <c r="L80" s="28">
        <f>'40 year F30'!I12</f>
        <v>13362</v>
      </c>
      <c r="M80" s="28">
        <f>'40 year F30'!J12</f>
        <v>13227</v>
      </c>
      <c r="N80" s="28">
        <f>'40 year F30'!K12</f>
        <v>12515</v>
      </c>
      <c r="O80" s="28">
        <f>'40 year F30'!L12</f>
        <v>13167</v>
      </c>
      <c r="P80" s="28">
        <f>'40 year F30'!M12</f>
        <v>11318</v>
      </c>
      <c r="Q80" s="43"/>
      <c r="R80" s="235">
        <f>SUM(G80:P80)/10</f>
        <v>12618.1</v>
      </c>
      <c r="S80" s="75"/>
      <c r="T80" s="25"/>
      <c r="U80" s="25"/>
      <c r="V80" s="25"/>
      <c r="W80" s="25"/>
      <c r="X80" s="25"/>
      <c r="Y80" s="25"/>
      <c r="Z80" s="25"/>
      <c r="AA80" s="25"/>
      <c r="AB80" s="25"/>
      <c r="AC80" s="27"/>
    </row>
    <row r="81" spans="2:29" ht="13.8" x14ac:dyDescent="0.3">
      <c r="B81" s="242"/>
      <c r="C81" s="243"/>
      <c r="D81" s="25"/>
      <c r="E81" s="38"/>
      <c r="F81" s="24"/>
      <c r="G81" s="29">
        <f t="shared" ref="G81:P81" si="17">SUM(G79:G80)</f>
        <v>108302</v>
      </c>
      <c r="H81" s="29">
        <f t="shared" si="17"/>
        <v>24488</v>
      </c>
      <c r="I81" s="29">
        <f t="shared" si="17"/>
        <v>76731</v>
      </c>
      <c r="J81" s="29">
        <f t="shared" si="17"/>
        <v>171044</v>
      </c>
      <c r="K81" s="29">
        <f t="shared" si="17"/>
        <v>77016</v>
      </c>
      <c r="L81" s="29">
        <f t="shared" si="17"/>
        <v>70947</v>
      </c>
      <c r="M81" s="29">
        <f t="shared" si="17"/>
        <v>19136</v>
      </c>
      <c r="N81" s="29">
        <f t="shared" si="17"/>
        <v>104962</v>
      </c>
      <c r="O81" s="29">
        <f t="shared" si="17"/>
        <v>144628</v>
      </c>
      <c r="P81" s="29">
        <f t="shared" si="17"/>
        <v>191606</v>
      </c>
      <c r="Q81" s="42"/>
      <c r="R81" s="236">
        <f>SUM(G81:P81)/10</f>
        <v>98886</v>
      </c>
      <c r="S81" s="75"/>
      <c r="T81" s="25"/>
      <c r="U81" s="25"/>
      <c r="V81" s="25"/>
      <c r="W81" s="25"/>
      <c r="X81" s="25"/>
      <c r="Y81" s="25"/>
      <c r="Z81" s="25"/>
      <c r="AA81" s="25"/>
      <c r="AB81" s="25"/>
      <c r="AC81" s="27"/>
    </row>
    <row r="82" spans="2:29" ht="13.8" x14ac:dyDescent="0.3">
      <c r="B82" s="242"/>
      <c r="C82" s="243"/>
      <c r="D82" s="25"/>
      <c r="E82" s="38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43"/>
      <c r="R82" s="237"/>
      <c r="S82" s="75"/>
      <c r="T82" s="25"/>
      <c r="U82" s="25"/>
      <c r="V82" s="25"/>
      <c r="W82" s="25"/>
      <c r="X82" s="25"/>
      <c r="Y82" s="25"/>
      <c r="Z82" s="25"/>
      <c r="AA82" s="25"/>
      <c r="AB82" s="25"/>
      <c r="AC82" s="27"/>
    </row>
    <row r="83" spans="2:29" ht="13.8" x14ac:dyDescent="0.3">
      <c r="B83" s="242"/>
      <c r="C83" s="243"/>
      <c r="D83" s="343" t="s">
        <v>2</v>
      </c>
      <c r="E83" s="38" t="s">
        <v>110</v>
      </c>
      <c r="F83" s="24"/>
      <c r="G83" s="89">
        <f>'MI compensation'!L31</f>
        <v>79608</v>
      </c>
      <c r="H83" s="89">
        <f>'MI compensation'!M31</f>
        <v>75888</v>
      </c>
      <c r="I83" s="89">
        <f>'MI compensation'!N31</f>
        <v>70308</v>
      </c>
      <c r="J83" s="89">
        <f>'MI compensation'!O31</f>
        <v>57288</v>
      </c>
      <c r="K83" s="89">
        <f>'MI compensation'!P31</f>
        <v>57288</v>
      </c>
      <c r="L83" s="89">
        <f>'MI compensation'!Q31</f>
        <v>57288</v>
      </c>
      <c r="M83" s="89">
        <f>'MI compensation'!R31</f>
        <v>57288</v>
      </c>
      <c r="N83" s="89">
        <f>'MI compensation'!S31</f>
        <v>57288</v>
      </c>
      <c r="O83" s="89">
        <f>'MI compensation'!T31</f>
        <v>57288</v>
      </c>
      <c r="P83" s="89">
        <f>'MI compensation'!U31</f>
        <v>57288</v>
      </c>
      <c r="Q83" s="41"/>
      <c r="R83" s="235">
        <f>SUM(G83:P83)/10</f>
        <v>62682</v>
      </c>
      <c r="S83" s="7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2:29" ht="13.8" x14ac:dyDescent="0.3">
      <c r="B84" s="242"/>
      <c r="C84" s="243"/>
      <c r="D84" s="343"/>
      <c r="E84" s="38" t="s">
        <v>111</v>
      </c>
      <c r="F84" s="24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41"/>
      <c r="R84" s="238">
        <f>SUM(G84:P84)/10</f>
        <v>0</v>
      </c>
      <c r="S84" s="75"/>
      <c r="T84" s="35"/>
      <c r="U84" s="35"/>
      <c r="V84" s="35"/>
      <c r="W84" s="35"/>
      <c r="X84" s="35"/>
      <c r="Y84" s="35"/>
      <c r="Z84" s="35"/>
      <c r="AA84" s="35"/>
      <c r="AB84" s="35"/>
      <c r="AC84" s="36"/>
    </row>
    <row r="85" spans="2:29" ht="13.8" x14ac:dyDescent="0.3">
      <c r="B85" s="242"/>
      <c r="C85" s="243"/>
      <c r="D85" s="38"/>
      <c r="E85" s="38"/>
      <c r="F85" s="24"/>
      <c r="G85" s="31">
        <f>SUM(G83:G84)</f>
        <v>79608</v>
      </c>
      <c r="H85" s="31">
        <f t="shared" ref="H85:P85" si="18">SUM(H83:H84)</f>
        <v>75888</v>
      </c>
      <c r="I85" s="31">
        <f t="shared" si="18"/>
        <v>70308</v>
      </c>
      <c r="J85" s="31">
        <f t="shared" si="18"/>
        <v>57288</v>
      </c>
      <c r="K85" s="31">
        <f t="shared" si="18"/>
        <v>57288</v>
      </c>
      <c r="L85" s="31">
        <f t="shared" si="18"/>
        <v>57288</v>
      </c>
      <c r="M85" s="31">
        <f t="shared" si="18"/>
        <v>57288</v>
      </c>
      <c r="N85" s="31">
        <f t="shared" si="18"/>
        <v>57288</v>
      </c>
      <c r="O85" s="31">
        <f t="shared" si="18"/>
        <v>57288</v>
      </c>
      <c r="P85" s="31">
        <f t="shared" si="18"/>
        <v>57288</v>
      </c>
      <c r="Q85" s="42"/>
      <c r="R85" s="236">
        <f>SUM(G85:P85)/10</f>
        <v>62682</v>
      </c>
      <c r="S85" s="75"/>
      <c r="T85" s="25"/>
      <c r="U85" s="25"/>
      <c r="V85" s="25"/>
      <c r="W85" s="25"/>
      <c r="X85" s="25"/>
      <c r="Y85" s="25"/>
      <c r="Z85" s="25"/>
      <c r="AA85" s="25"/>
      <c r="AB85" s="25"/>
      <c r="AC85" s="27"/>
    </row>
    <row r="86" spans="2:29" ht="13.8" x14ac:dyDescent="0.3">
      <c r="B86" s="277"/>
      <c r="C86" s="278"/>
      <c r="D86" s="265"/>
      <c r="E86" s="265"/>
      <c r="F86" s="266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7"/>
      <c r="R86" s="269"/>
      <c r="S86" s="75"/>
      <c r="T86" s="25"/>
      <c r="U86" s="25"/>
      <c r="V86" s="25"/>
      <c r="W86" s="25"/>
      <c r="X86" s="25"/>
      <c r="Y86" s="25"/>
      <c r="Z86" s="25"/>
      <c r="AA86" s="25"/>
      <c r="AB86" s="25"/>
      <c r="AC86" s="27"/>
    </row>
    <row r="87" spans="2:29" x14ac:dyDescent="0.2">
      <c r="B87" s="270"/>
      <c r="C87" s="271"/>
      <c r="D87" s="272"/>
      <c r="E87" s="272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4"/>
      <c r="R87" s="275"/>
      <c r="S87" s="75"/>
      <c r="T87" s="25"/>
      <c r="U87" s="25"/>
      <c r="V87" s="25"/>
      <c r="W87" s="25"/>
      <c r="X87" s="25"/>
      <c r="Y87" s="25"/>
      <c r="Z87" s="25"/>
      <c r="AA87" s="25"/>
      <c r="AB87" s="25"/>
      <c r="AC87" s="27"/>
    </row>
    <row r="88" spans="2:29" ht="10.199999999999999" customHeight="1" x14ac:dyDescent="0.2">
      <c r="B88" s="231" t="str">
        <f>'Overview locations'!B12</f>
        <v>20XY</v>
      </c>
      <c r="C88" s="39" t="str">
        <f>'Overview locations'!C12</f>
        <v>De Bron</v>
      </c>
      <c r="D88" s="343" t="s">
        <v>106</v>
      </c>
      <c r="E88" s="234" t="s">
        <v>108</v>
      </c>
      <c r="F88" s="24"/>
      <c r="G88" s="28">
        <f>'40 year F10'!D14</f>
        <v>669322</v>
      </c>
      <c r="H88" s="28">
        <f>'40 year F10'!E14</f>
        <v>349786</v>
      </c>
      <c r="I88" s="28">
        <f>'40 year F10'!F14</f>
        <v>308315</v>
      </c>
      <c r="J88" s="28">
        <f>'40 year F10'!G14</f>
        <v>366041</v>
      </c>
      <c r="K88" s="28">
        <f>'40 year F10'!H14</f>
        <v>1049171</v>
      </c>
      <c r="L88" s="28">
        <f>'40 year F10'!I14</f>
        <v>704723</v>
      </c>
      <c r="M88" s="28">
        <f>'40 year F10'!J14</f>
        <v>528784</v>
      </c>
      <c r="N88" s="28">
        <f>'40 year F10'!K14</f>
        <v>810515</v>
      </c>
      <c r="O88" s="28">
        <f>'40 year F10'!L14</f>
        <v>276864</v>
      </c>
      <c r="P88" s="28">
        <f>'40 year F10'!M14</f>
        <v>311962</v>
      </c>
      <c r="Q88" s="43"/>
      <c r="R88" s="235">
        <f>SUM(G88:P88)/10</f>
        <v>537548.30000000005</v>
      </c>
      <c r="S88" s="75"/>
      <c r="T88" s="25"/>
      <c r="U88" s="25"/>
      <c r="V88" s="25"/>
      <c r="W88" s="25"/>
      <c r="X88" s="25"/>
      <c r="Y88" s="25"/>
      <c r="Z88" s="25"/>
      <c r="AA88" s="25"/>
      <c r="AB88" s="25"/>
      <c r="AC88" s="27"/>
    </row>
    <row r="89" spans="2:29" ht="13.8" x14ac:dyDescent="0.3">
      <c r="B89" s="242"/>
      <c r="C89" s="244"/>
      <c r="D89" s="343"/>
      <c r="E89" s="38" t="s">
        <v>109</v>
      </c>
      <c r="F89" s="24"/>
      <c r="G89" s="28">
        <f>'40 year F30'!D14</f>
        <v>95770</v>
      </c>
      <c r="H89" s="28">
        <f>'40 year F30'!E14</f>
        <v>93585</v>
      </c>
      <c r="I89" s="28">
        <f>'40 year F30'!F14</f>
        <v>94589</v>
      </c>
      <c r="J89" s="28">
        <f>'40 year F30'!G14</f>
        <v>93296</v>
      </c>
      <c r="K89" s="28">
        <f>'40 year F30'!H14</f>
        <v>95844</v>
      </c>
      <c r="L89" s="28">
        <f>'40 year F30'!I14</f>
        <v>94543</v>
      </c>
      <c r="M89" s="28">
        <f>'40 year F30'!J14</f>
        <v>95914</v>
      </c>
      <c r="N89" s="28">
        <f>'40 year F30'!K14</f>
        <v>94089</v>
      </c>
      <c r="O89" s="28">
        <f>'40 year F30'!L14</f>
        <v>97465</v>
      </c>
      <c r="P89" s="28">
        <f>'40 year F30'!M14</f>
        <v>92450</v>
      </c>
      <c r="Q89" s="43"/>
      <c r="R89" s="235">
        <f>SUM(G89:P89)/10</f>
        <v>94754.5</v>
      </c>
      <c r="S89" s="75"/>
      <c r="T89" s="25"/>
      <c r="U89" s="25"/>
      <c r="V89" s="25"/>
      <c r="W89" s="25"/>
      <c r="X89" s="25"/>
      <c r="Y89" s="25"/>
      <c r="Z89" s="25"/>
      <c r="AA89" s="25"/>
      <c r="AB89" s="25"/>
      <c r="AC89" s="27"/>
    </row>
    <row r="90" spans="2:29" ht="13.8" x14ac:dyDescent="0.3">
      <c r="B90" s="242"/>
      <c r="C90" s="232"/>
      <c r="D90" s="25"/>
      <c r="E90" s="38"/>
      <c r="F90" s="24"/>
      <c r="G90" s="29">
        <f t="shared" ref="G90:P90" si="19">SUM(G88:G89)</f>
        <v>765092</v>
      </c>
      <c r="H90" s="29">
        <f t="shared" si="19"/>
        <v>443371</v>
      </c>
      <c r="I90" s="29">
        <f t="shared" si="19"/>
        <v>402904</v>
      </c>
      <c r="J90" s="29">
        <f t="shared" si="19"/>
        <v>459337</v>
      </c>
      <c r="K90" s="29">
        <f t="shared" si="19"/>
        <v>1145015</v>
      </c>
      <c r="L90" s="29">
        <f t="shared" si="19"/>
        <v>799266</v>
      </c>
      <c r="M90" s="29">
        <f t="shared" si="19"/>
        <v>624698</v>
      </c>
      <c r="N90" s="29">
        <f t="shared" si="19"/>
        <v>904604</v>
      </c>
      <c r="O90" s="29">
        <f t="shared" si="19"/>
        <v>374329</v>
      </c>
      <c r="P90" s="29">
        <f t="shared" si="19"/>
        <v>404412</v>
      </c>
      <c r="Q90" s="42"/>
      <c r="R90" s="236">
        <f>SUM(G90:P90)/10</f>
        <v>632302.80000000005</v>
      </c>
      <c r="S90" s="75"/>
      <c r="T90" s="25"/>
      <c r="U90" s="25"/>
      <c r="V90" s="25"/>
      <c r="W90" s="25"/>
      <c r="X90" s="25"/>
      <c r="Y90" s="25"/>
      <c r="Z90" s="25"/>
      <c r="AA90" s="25"/>
      <c r="AB90" s="25"/>
      <c r="AC90" s="27"/>
    </row>
    <row r="91" spans="2:29" s="90" customFormat="1" ht="13.8" x14ac:dyDescent="0.3">
      <c r="B91" s="245"/>
      <c r="C91" s="79"/>
      <c r="D91" s="80"/>
      <c r="E91" s="38"/>
      <c r="F91" s="77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241"/>
      <c r="S91" s="95"/>
      <c r="T91" s="80"/>
      <c r="U91" s="80"/>
      <c r="V91" s="80"/>
      <c r="W91" s="80"/>
      <c r="X91" s="80"/>
      <c r="Y91" s="80"/>
      <c r="Z91" s="80"/>
      <c r="AA91" s="80"/>
      <c r="AB91" s="80"/>
      <c r="AC91" s="96"/>
    </row>
    <row r="92" spans="2:29" ht="13.8" x14ac:dyDescent="0.3">
      <c r="B92" s="242"/>
      <c r="C92" s="246"/>
      <c r="D92" s="343" t="s">
        <v>2</v>
      </c>
      <c r="E92" s="38" t="s">
        <v>110</v>
      </c>
      <c r="F92" s="24"/>
      <c r="G92" s="89">
        <f>'MI compensation'!L32</f>
        <v>116808</v>
      </c>
      <c r="H92" s="89">
        <f>'MI compensation'!M32</f>
        <v>131688</v>
      </c>
      <c r="I92" s="89">
        <f>'MI compensation'!N32</f>
        <v>144708</v>
      </c>
      <c r="J92" s="89">
        <f>'MI compensation'!O32</f>
        <v>154008</v>
      </c>
      <c r="K92" s="89">
        <f>'MI compensation'!P32</f>
        <v>154008</v>
      </c>
      <c r="L92" s="89">
        <f>'MI compensation'!Q32</f>
        <v>154008</v>
      </c>
      <c r="M92" s="89">
        <f>'MI compensation'!R32</f>
        <v>154008</v>
      </c>
      <c r="N92" s="89">
        <f>'MI compensation'!S32</f>
        <v>154008</v>
      </c>
      <c r="O92" s="89">
        <f>'MI compensation'!T32</f>
        <v>154008</v>
      </c>
      <c r="P92" s="89">
        <f>'MI compensation'!U32</f>
        <v>154008</v>
      </c>
      <c r="Q92" s="41"/>
      <c r="R92" s="235">
        <f>SUM(G92:P92)/10</f>
        <v>147126</v>
      </c>
      <c r="S92" s="75"/>
      <c r="T92" s="35"/>
      <c r="U92" s="35"/>
      <c r="V92" s="35"/>
      <c r="W92" s="35"/>
      <c r="X92" s="35"/>
      <c r="Y92" s="35"/>
      <c r="Z92" s="35"/>
      <c r="AA92" s="35"/>
      <c r="AB92" s="35"/>
      <c r="AC92" s="35"/>
    </row>
    <row r="93" spans="2:29" ht="13.8" x14ac:dyDescent="0.3">
      <c r="B93" s="242"/>
      <c r="C93" s="232"/>
      <c r="D93" s="343"/>
      <c r="E93" s="38" t="s">
        <v>111</v>
      </c>
      <c r="F93" s="24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41"/>
      <c r="R93" s="238">
        <f>SUM(G93:P93)/10</f>
        <v>0</v>
      </c>
      <c r="S93" s="75"/>
      <c r="T93" s="35"/>
      <c r="U93" s="35"/>
      <c r="V93" s="35"/>
      <c r="W93" s="35"/>
      <c r="X93" s="35"/>
      <c r="Y93" s="35"/>
      <c r="Z93" s="35"/>
      <c r="AA93" s="35"/>
      <c r="AB93" s="35"/>
      <c r="AC93" s="36"/>
    </row>
    <row r="94" spans="2:29" ht="13.8" x14ac:dyDescent="0.3">
      <c r="B94" s="242"/>
      <c r="C94" s="232"/>
      <c r="D94" s="38"/>
      <c r="E94" s="38"/>
      <c r="F94" s="24"/>
      <c r="G94" s="31">
        <f t="shared" ref="G94:P94" si="20">SUM(G92:G93)</f>
        <v>116808</v>
      </c>
      <c r="H94" s="31">
        <f t="shared" si="20"/>
        <v>131688</v>
      </c>
      <c r="I94" s="31">
        <f t="shared" si="20"/>
        <v>144708</v>
      </c>
      <c r="J94" s="31">
        <f t="shared" si="20"/>
        <v>154008</v>
      </c>
      <c r="K94" s="31">
        <f t="shared" si="20"/>
        <v>154008</v>
      </c>
      <c r="L94" s="31">
        <f t="shared" si="20"/>
        <v>154008</v>
      </c>
      <c r="M94" s="31">
        <f t="shared" si="20"/>
        <v>154008</v>
      </c>
      <c r="N94" s="31">
        <f t="shared" si="20"/>
        <v>154008</v>
      </c>
      <c r="O94" s="31">
        <f t="shared" si="20"/>
        <v>154008</v>
      </c>
      <c r="P94" s="31">
        <f t="shared" si="20"/>
        <v>154008</v>
      </c>
      <c r="Q94" s="42"/>
      <c r="R94" s="236">
        <f>SUM(G94:P94)/10</f>
        <v>147126</v>
      </c>
      <c r="S94" s="75"/>
      <c r="T94" s="25"/>
      <c r="U94" s="25"/>
      <c r="V94" s="25"/>
      <c r="W94" s="25"/>
      <c r="X94" s="25"/>
      <c r="Y94" s="25"/>
      <c r="Z94" s="25"/>
      <c r="AA94" s="25"/>
      <c r="AB94" s="25"/>
      <c r="AC94" s="27"/>
    </row>
    <row r="95" spans="2:29" ht="13.8" x14ac:dyDescent="0.3">
      <c r="B95" s="242"/>
      <c r="C95" s="232"/>
      <c r="D95" s="38"/>
      <c r="E95" s="38"/>
      <c r="F95" s="24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42"/>
      <c r="R95" s="237"/>
      <c r="S95" s="75"/>
      <c r="T95" s="25"/>
      <c r="U95" s="25"/>
      <c r="V95" s="25"/>
      <c r="W95" s="25"/>
      <c r="X95" s="25"/>
      <c r="Y95" s="25"/>
      <c r="Z95" s="25"/>
      <c r="AA95" s="25"/>
      <c r="AB95" s="25"/>
      <c r="AC95" s="27"/>
    </row>
    <row r="96" spans="2:29" x14ac:dyDescent="0.2">
      <c r="B96" s="247"/>
      <c r="C96" s="248"/>
      <c r="D96" s="249"/>
      <c r="E96" s="250"/>
      <c r="F96" s="251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3"/>
      <c r="X96" s="22"/>
    </row>
    <row r="97" spans="2:26" ht="10.199999999999999" customHeight="1" x14ac:dyDescent="0.2">
      <c r="B97" s="292" t="s">
        <v>121</v>
      </c>
      <c r="C97" s="293"/>
      <c r="D97" s="201"/>
      <c r="E97" s="279" t="s">
        <v>115</v>
      </c>
      <c r="F97" s="280"/>
      <c r="G97" s="281">
        <v>4200000</v>
      </c>
      <c r="H97" s="280"/>
      <c r="I97" s="280"/>
      <c r="J97" s="280"/>
      <c r="K97" s="280"/>
      <c r="L97" s="280"/>
      <c r="M97" s="280"/>
      <c r="N97" s="280"/>
      <c r="O97" s="280"/>
      <c r="P97" s="280"/>
      <c r="Q97" s="274"/>
      <c r="R97" s="282"/>
      <c r="X97" s="22"/>
    </row>
    <row r="98" spans="2:26" x14ac:dyDescent="0.2">
      <c r="B98" s="294" t="s">
        <v>114</v>
      </c>
      <c r="C98" s="295"/>
      <c r="D98" s="202"/>
      <c r="E98" s="283" t="s">
        <v>120</v>
      </c>
      <c r="F98" s="284"/>
      <c r="G98" s="284">
        <v>600000</v>
      </c>
      <c r="H98" s="284">
        <f>G98</f>
        <v>600000</v>
      </c>
      <c r="I98" s="284">
        <f t="shared" ref="I98:P98" si="21">H98</f>
        <v>600000</v>
      </c>
      <c r="J98" s="284">
        <f t="shared" si="21"/>
        <v>600000</v>
      </c>
      <c r="K98" s="284">
        <f t="shared" si="21"/>
        <v>600000</v>
      </c>
      <c r="L98" s="284">
        <f t="shared" si="21"/>
        <v>600000</v>
      </c>
      <c r="M98" s="284">
        <f t="shared" si="21"/>
        <v>600000</v>
      </c>
      <c r="N98" s="284">
        <f t="shared" si="21"/>
        <v>600000</v>
      </c>
      <c r="O98" s="284">
        <f t="shared" si="21"/>
        <v>600000</v>
      </c>
      <c r="P98" s="284">
        <f t="shared" si="21"/>
        <v>600000</v>
      </c>
      <c r="Q98" s="43"/>
      <c r="R98" s="285"/>
      <c r="X98" s="22"/>
    </row>
    <row r="99" spans="2:26" x14ac:dyDescent="0.2">
      <c r="B99" s="294"/>
      <c r="C99" s="295"/>
      <c r="D99" s="202"/>
      <c r="E99" s="45" t="s">
        <v>116</v>
      </c>
      <c r="F99" s="46"/>
      <c r="G99" s="46">
        <f>SUM(G7,G16,G25,G34,G43,G52,G61,G70,G79,G88,)</f>
        <v>1325198</v>
      </c>
      <c r="H99" s="46">
        <f t="shared" ref="G99:P99" si="22">SUM(H7,H16,H25,H34,H43,H52,H61,H70,H79,H88,)</f>
        <v>696838</v>
      </c>
      <c r="I99" s="46">
        <f t="shared" si="22"/>
        <v>615929</v>
      </c>
      <c r="J99" s="46">
        <f t="shared" si="22"/>
        <v>731115</v>
      </c>
      <c r="K99" s="46">
        <f t="shared" si="22"/>
        <v>1842737</v>
      </c>
      <c r="L99" s="46">
        <f t="shared" si="22"/>
        <v>1408745</v>
      </c>
      <c r="M99" s="46">
        <f t="shared" si="22"/>
        <v>1050719</v>
      </c>
      <c r="N99" s="46">
        <f t="shared" si="22"/>
        <v>1606839</v>
      </c>
      <c r="O99" s="46">
        <f t="shared" si="22"/>
        <v>535433</v>
      </c>
      <c r="P99" s="46">
        <f t="shared" si="22"/>
        <v>621832</v>
      </c>
      <c r="Q99" s="43"/>
      <c r="R99" s="285"/>
      <c r="X99" s="22"/>
    </row>
    <row r="100" spans="2:26" x14ac:dyDescent="0.2">
      <c r="B100" s="294"/>
      <c r="C100" s="295"/>
      <c r="D100" s="202"/>
      <c r="E100" s="79" t="s">
        <v>117</v>
      </c>
      <c r="F100" s="34"/>
      <c r="G100" s="34">
        <f>(G97+G98-G99)</f>
        <v>3474802</v>
      </c>
      <c r="H100" s="34">
        <f t="shared" ref="H100:O100" si="23">(G100+H98-H99)</f>
        <v>3377964</v>
      </c>
      <c r="I100" s="34">
        <f t="shared" si="23"/>
        <v>3362035</v>
      </c>
      <c r="J100" s="34">
        <f t="shared" si="23"/>
        <v>3230920</v>
      </c>
      <c r="K100" s="34">
        <f t="shared" si="23"/>
        <v>1988183</v>
      </c>
      <c r="L100" s="34">
        <f t="shared" si="23"/>
        <v>1179438</v>
      </c>
      <c r="M100" s="34">
        <f t="shared" si="23"/>
        <v>728719</v>
      </c>
      <c r="N100" s="34">
        <f t="shared" si="23"/>
        <v>-278120</v>
      </c>
      <c r="O100" s="34">
        <f t="shared" si="23"/>
        <v>-213553</v>
      </c>
      <c r="P100" s="34">
        <f>(O100+P98-P99)</f>
        <v>-235385</v>
      </c>
      <c r="Q100" s="42"/>
      <c r="R100" s="285"/>
      <c r="X100" s="22"/>
    </row>
    <row r="101" spans="2:26" x14ac:dyDescent="0.2">
      <c r="B101" s="286"/>
      <c r="C101" s="91"/>
      <c r="D101" s="91"/>
      <c r="E101" s="79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42"/>
      <c r="R101" s="285"/>
      <c r="X101" s="22"/>
    </row>
    <row r="102" spans="2:26" x14ac:dyDescent="0.2">
      <c r="B102" s="231"/>
      <c r="C102" s="38"/>
      <c r="D102" s="38"/>
      <c r="E102" s="38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43"/>
      <c r="R102" s="285"/>
      <c r="X102" s="22"/>
    </row>
    <row r="103" spans="2:26" ht="10.199999999999999" customHeight="1" x14ac:dyDescent="0.2">
      <c r="B103" s="292" t="s">
        <v>112</v>
      </c>
      <c r="C103" s="293"/>
      <c r="D103" s="202"/>
      <c r="E103" s="283" t="s">
        <v>115</v>
      </c>
      <c r="F103" s="284"/>
      <c r="G103" s="287">
        <f>G97</f>
        <v>4200000</v>
      </c>
      <c r="H103" s="284"/>
      <c r="I103" s="284"/>
      <c r="J103" s="284"/>
      <c r="K103" s="284"/>
      <c r="L103" s="284"/>
      <c r="M103" s="284"/>
      <c r="N103" s="284"/>
      <c r="O103" s="284"/>
      <c r="P103" s="284"/>
      <c r="Q103" s="43"/>
      <c r="R103" s="285"/>
      <c r="X103" s="22"/>
    </row>
    <row r="104" spans="2:26" x14ac:dyDescent="0.2">
      <c r="B104" s="294" t="s">
        <v>113</v>
      </c>
      <c r="C104" s="295"/>
      <c r="D104" s="202"/>
      <c r="E104" s="283" t="s">
        <v>110</v>
      </c>
      <c r="F104" s="284"/>
      <c r="G104" s="284">
        <f>SUM(G11,G20,G29,G38,G47,G56,G65,G74,G83,G92)</f>
        <v>1026720</v>
      </c>
      <c r="H104" s="284">
        <f t="shared" ref="G104:P104" si="24">SUM(H11,H20,H29,H38,H47,H56,H65,H74,H83,H92)</f>
        <v>1037880</v>
      </c>
      <c r="I104" s="284">
        <f t="shared" si="24"/>
        <v>1032300</v>
      </c>
      <c r="J104" s="284">
        <f t="shared" si="24"/>
        <v>1021140</v>
      </c>
      <c r="K104" s="284">
        <f t="shared" si="24"/>
        <v>1024860</v>
      </c>
      <c r="L104" s="284">
        <f t="shared" si="24"/>
        <v>1023000</v>
      </c>
      <c r="M104" s="284">
        <f t="shared" si="24"/>
        <v>1019280</v>
      </c>
      <c r="N104" s="284">
        <f t="shared" si="24"/>
        <v>1017420</v>
      </c>
      <c r="O104" s="284">
        <f t="shared" si="24"/>
        <v>1008120</v>
      </c>
      <c r="P104" s="284">
        <f t="shared" si="24"/>
        <v>1004400</v>
      </c>
      <c r="Q104" s="43"/>
      <c r="R104" s="237">
        <f>AVERAGE(G104:P104)</f>
        <v>1021512</v>
      </c>
      <c r="X104" s="22"/>
    </row>
    <row r="105" spans="2:26" x14ac:dyDescent="0.2">
      <c r="B105" s="294"/>
      <c r="C105" s="295"/>
      <c r="D105" s="202"/>
      <c r="E105" s="45" t="s">
        <v>118</v>
      </c>
      <c r="F105" s="46"/>
      <c r="G105" s="46">
        <f t="shared" ref="G105:P105" si="25">SUM(G7:G8,G16:G17,G25:G26,G34:G35,G43:G44,G52:G53,G61:G62,G70:G71,G79:G80,G88:G89,)</f>
        <v>1511040</v>
      </c>
      <c r="H105" s="46">
        <f t="shared" si="25"/>
        <v>878593</v>
      </c>
      <c r="I105" s="46">
        <f t="shared" si="25"/>
        <v>799409</v>
      </c>
      <c r="J105" s="46">
        <f t="shared" si="25"/>
        <v>912292</v>
      </c>
      <c r="K105" s="46">
        <f t="shared" si="25"/>
        <v>2028857</v>
      </c>
      <c r="L105" s="46">
        <f t="shared" si="25"/>
        <v>1592416</v>
      </c>
      <c r="M105" s="46">
        <f t="shared" si="25"/>
        <v>1236849</v>
      </c>
      <c r="N105" s="46">
        <f t="shared" si="25"/>
        <v>1789602</v>
      </c>
      <c r="O105" s="46">
        <f t="shared" si="25"/>
        <v>725286</v>
      </c>
      <c r="P105" s="46">
        <f t="shared" si="25"/>
        <v>801446</v>
      </c>
      <c r="Q105" s="43"/>
      <c r="R105" s="237">
        <f>AVERAGE(G105:P105)</f>
        <v>1227579</v>
      </c>
      <c r="X105" s="22"/>
    </row>
    <row r="106" spans="2:26" x14ac:dyDescent="0.2">
      <c r="B106" s="294"/>
      <c r="C106" s="295"/>
      <c r="D106" s="202"/>
      <c r="E106" s="79" t="s">
        <v>117</v>
      </c>
      <c r="F106" s="34"/>
      <c r="G106" s="34">
        <f>(G103+G104-G105)</f>
        <v>3715680</v>
      </c>
      <c r="H106" s="34">
        <f t="shared" ref="H106:P106" si="26">(G106+H104-H105)</f>
        <v>3874967</v>
      </c>
      <c r="I106" s="34">
        <f t="shared" si="26"/>
        <v>4107858</v>
      </c>
      <c r="J106" s="34">
        <f t="shared" si="26"/>
        <v>4216706</v>
      </c>
      <c r="K106" s="34">
        <f t="shared" si="26"/>
        <v>3212709</v>
      </c>
      <c r="L106" s="34">
        <f t="shared" si="26"/>
        <v>2643293</v>
      </c>
      <c r="M106" s="34">
        <f t="shared" si="26"/>
        <v>2425724</v>
      </c>
      <c r="N106" s="34">
        <f t="shared" si="26"/>
        <v>1653542</v>
      </c>
      <c r="O106" s="34">
        <f t="shared" si="26"/>
        <v>1936376</v>
      </c>
      <c r="P106" s="34">
        <f t="shared" si="26"/>
        <v>2139330</v>
      </c>
      <c r="Q106" s="42"/>
      <c r="R106" s="285"/>
      <c r="X106" s="22"/>
    </row>
    <row r="107" spans="2:26" x14ac:dyDescent="0.2">
      <c r="B107" s="263"/>
      <c r="C107" s="265"/>
      <c r="D107" s="265"/>
      <c r="E107" s="265"/>
      <c r="F107" s="266"/>
      <c r="G107" s="266"/>
      <c r="H107" s="266"/>
      <c r="I107" s="266"/>
      <c r="J107" s="266"/>
      <c r="K107" s="266"/>
      <c r="L107" s="266"/>
      <c r="M107" s="266"/>
      <c r="N107" s="266"/>
      <c r="O107" s="266"/>
      <c r="P107" s="266"/>
      <c r="Q107" s="288"/>
      <c r="R107" s="289"/>
      <c r="X107" s="22"/>
    </row>
    <row r="108" spans="2:26" x14ac:dyDescent="0.2">
      <c r="B108" s="296"/>
      <c r="C108" s="297"/>
      <c r="D108" s="297"/>
      <c r="E108" s="298"/>
      <c r="F108" s="299"/>
      <c r="G108" s="299"/>
      <c r="H108" s="299"/>
      <c r="I108" s="299"/>
      <c r="J108" s="299"/>
      <c r="K108" s="299"/>
      <c r="L108" s="299"/>
      <c r="M108" s="299"/>
      <c r="N108" s="299"/>
      <c r="O108" s="299"/>
      <c r="P108" s="299"/>
      <c r="Q108" s="300"/>
      <c r="R108" s="282"/>
      <c r="X108" s="22"/>
    </row>
    <row r="109" spans="2:26" ht="13.2" x14ac:dyDescent="0.25">
      <c r="B109" s="231"/>
      <c r="C109" s="38"/>
      <c r="D109" s="38"/>
      <c r="E109" s="38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43"/>
      <c r="R109" s="285"/>
      <c r="S109"/>
      <c r="T109"/>
      <c r="U109"/>
      <c r="V109"/>
      <c r="W109"/>
      <c r="X109"/>
      <c r="Y109"/>
      <c r="Z109"/>
    </row>
    <row r="110" spans="2:26" ht="13.2" x14ac:dyDescent="0.25">
      <c r="B110" s="231"/>
      <c r="C110" s="38"/>
      <c r="D110" s="38"/>
      <c r="E110" s="38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43"/>
      <c r="R110" s="285"/>
      <c r="S110"/>
      <c r="T110"/>
      <c r="U110"/>
      <c r="V110"/>
      <c r="W110"/>
      <c r="X110"/>
      <c r="Y110"/>
      <c r="Z110"/>
    </row>
    <row r="111" spans="2:26" ht="13.2" x14ac:dyDescent="0.25">
      <c r="B111" s="231"/>
      <c r="C111" s="38"/>
      <c r="D111" s="38"/>
      <c r="E111" s="38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43"/>
      <c r="R111" s="285"/>
      <c r="S111"/>
      <c r="T111"/>
      <c r="U111"/>
      <c r="V111"/>
      <c r="W111"/>
      <c r="X111"/>
      <c r="Y111"/>
      <c r="Z111"/>
    </row>
    <row r="112" spans="2:26" ht="13.2" x14ac:dyDescent="0.25">
      <c r="B112" s="231"/>
      <c r="C112" s="38"/>
      <c r="D112" s="38"/>
      <c r="E112" s="333"/>
      <c r="F112" s="92"/>
      <c r="G112" s="334">
        <f t="shared" ref="G112:P112" si="27">+G4</f>
        <v>2022</v>
      </c>
      <c r="H112" s="334">
        <f t="shared" si="27"/>
        <v>2023</v>
      </c>
      <c r="I112" s="334">
        <f t="shared" si="27"/>
        <v>2024</v>
      </c>
      <c r="J112" s="334">
        <f t="shared" si="27"/>
        <v>2025</v>
      </c>
      <c r="K112" s="334">
        <f t="shared" si="27"/>
        <v>2026</v>
      </c>
      <c r="L112" s="334">
        <f t="shared" si="27"/>
        <v>2027</v>
      </c>
      <c r="M112" s="334">
        <f t="shared" si="27"/>
        <v>2028</v>
      </c>
      <c r="N112" s="334">
        <f t="shared" si="27"/>
        <v>2029</v>
      </c>
      <c r="O112" s="334">
        <f t="shared" si="27"/>
        <v>2030</v>
      </c>
      <c r="P112" s="334">
        <f t="shared" si="27"/>
        <v>2031</v>
      </c>
      <c r="Q112" s="43"/>
      <c r="R112" s="285"/>
      <c r="S112"/>
      <c r="T112"/>
      <c r="U112"/>
      <c r="V112"/>
      <c r="W112"/>
      <c r="X112"/>
      <c r="Y112"/>
      <c r="Z112"/>
    </row>
    <row r="113" spans="2:36" ht="10.199999999999999" customHeight="1" x14ac:dyDescent="0.25">
      <c r="B113" s="231"/>
      <c r="C113" s="301"/>
      <c r="D113" s="38"/>
      <c r="E113" s="333" t="s">
        <v>123</v>
      </c>
      <c r="F113" s="92"/>
      <c r="G113" s="337">
        <f>'Overview locations'!D13</f>
        <v>12962</v>
      </c>
      <c r="H113" s="338">
        <f>G113</f>
        <v>12962</v>
      </c>
      <c r="I113" s="338">
        <f t="shared" ref="I113:O113" si="28">H113</f>
        <v>12962</v>
      </c>
      <c r="J113" s="338">
        <f t="shared" si="28"/>
        <v>12962</v>
      </c>
      <c r="K113" s="338">
        <f t="shared" si="28"/>
        <v>12962</v>
      </c>
      <c r="L113" s="338">
        <f t="shared" si="28"/>
        <v>12962</v>
      </c>
      <c r="M113" s="338">
        <f t="shared" si="28"/>
        <v>12962</v>
      </c>
      <c r="N113" s="338">
        <f t="shared" si="28"/>
        <v>12962</v>
      </c>
      <c r="O113" s="338">
        <f t="shared" si="28"/>
        <v>12962</v>
      </c>
      <c r="P113" s="338">
        <f>O113</f>
        <v>12962</v>
      </c>
      <c r="Q113" s="43"/>
      <c r="R113" s="285"/>
      <c r="S113"/>
      <c r="T113"/>
      <c r="U113"/>
      <c r="V113"/>
      <c r="W113"/>
      <c r="X113"/>
      <c r="Y113"/>
      <c r="Z113"/>
    </row>
    <row r="114" spans="2:36" x14ac:dyDescent="0.2">
      <c r="B114" s="231"/>
      <c r="C114" s="38"/>
      <c r="D114" s="38"/>
      <c r="E114" s="333" t="s">
        <v>124</v>
      </c>
      <c r="F114" s="92"/>
      <c r="G114" s="335">
        <f>'MI compensation'!L16</f>
        <v>10880</v>
      </c>
      <c r="H114" s="335">
        <f>'MI compensation'!M16</f>
        <v>11000</v>
      </c>
      <c r="I114" s="335">
        <f>'MI compensation'!N16</f>
        <v>10940</v>
      </c>
      <c r="J114" s="335">
        <f>'MI compensation'!O16</f>
        <v>10820</v>
      </c>
      <c r="K114" s="335">
        <f>'MI compensation'!P16</f>
        <v>10860</v>
      </c>
      <c r="L114" s="335">
        <f>'MI compensation'!Q16</f>
        <v>10840</v>
      </c>
      <c r="M114" s="335">
        <f>'MI compensation'!R16</f>
        <v>10800</v>
      </c>
      <c r="N114" s="335">
        <f>'MI compensation'!S16</f>
        <v>10780</v>
      </c>
      <c r="O114" s="335">
        <f>'MI compensation'!T16</f>
        <v>10680</v>
      </c>
      <c r="P114" s="335">
        <f>'MI compensation'!U16</f>
        <v>10640</v>
      </c>
      <c r="Q114" s="43"/>
      <c r="R114" s="285"/>
      <c r="X114" s="22"/>
      <c r="AG114" s="105">
        <v>0.1</v>
      </c>
      <c r="AH114" s="106" t="s">
        <v>27</v>
      </c>
      <c r="AI114" s="107"/>
    </row>
    <row r="115" spans="2:36" ht="9.6" customHeight="1" x14ac:dyDescent="0.2">
      <c r="B115" s="231"/>
      <c r="C115" s="38"/>
      <c r="D115" s="38"/>
      <c r="E115" s="333" t="s">
        <v>125</v>
      </c>
      <c r="F115" s="92"/>
      <c r="G115" s="338">
        <f>G113-G114</f>
        <v>2082</v>
      </c>
      <c r="H115" s="338">
        <f t="shared" ref="H115:P115" si="29">H113-H114</f>
        <v>1962</v>
      </c>
      <c r="I115" s="338">
        <f t="shared" si="29"/>
        <v>2022</v>
      </c>
      <c r="J115" s="338">
        <f t="shared" si="29"/>
        <v>2142</v>
      </c>
      <c r="K115" s="338">
        <f t="shared" si="29"/>
        <v>2102</v>
      </c>
      <c r="L115" s="338">
        <f t="shared" si="29"/>
        <v>2122</v>
      </c>
      <c r="M115" s="338">
        <f t="shared" si="29"/>
        <v>2162</v>
      </c>
      <c r="N115" s="338">
        <f t="shared" si="29"/>
        <v>2182</v>
      </c>
      <c r="O115" s="338">
        <f t="shared" si="29"/>
        <v>2282</v>
      </c>
      <c r="P115" s="338">
        <f t="shared" si="29"/>
        <v>2322</v>
      </c>
      <c r="Q115" s="43"/>
      <c r="R115" s="285"/>
      <c r="X115" s="22"/>
      <c r="AB115" s="93"/>
      <c r="AC115" s="93"/>
      <c r="AD115" s="93" t="s">
        <v>14</v>
      </c>
      <c r="AE115" s="93" t="s">
        <v>15</v>
      </c>
      <c r="AF115" s="93" t="s">
        <v>16</v>
      </c>
      <c r="AG115" s="93" t="s">
        <v>14</v>
      </c>
      <c r="AH115" s="93" t="s">
        <v>15</v>
      </c>
      <c r="AI115" s="93" t="s">
        <v>16</v>
      </c>
    </row>
    <row r="116" spans="2:36" x14ac:dyDescent="0.2">
      <c r="B116" s="231"/>
      <c r="C116" s="38"/>
      <c r="D116" s="38"/>
      <c r="E116" s="333" t="s">
        <v>126</v>
      </c>
      <c r="F116" s="92"/>
      <c r="G116" s="336">
        <f>G115/G113</f>
        <v>0.16062336059250115</v>
      </c>
      <c r="H116" s="336">
        <f t="shared" ref="H116:P116" si="30">H115/H113</f>
        <v>0.1513655300108008</v>
      </c>
      <c r="I116" s="336">
        <f t="shared" si="30"/>
        <v>0.15599444530165099</v>
      </c>
      <c r="J116" s="336">
        <f t="shared" si="30"/>
        <v>0.16525227588335134</v>
      </c>
      <c r="K116" s="336">
        <f t="shared" si="30"/>
        <v>0.16216633235611788</v>
      </c>
      <c r="L116" s="336">
        <f t="shared" si="30"/>
        <v>0.16370930411973461</v>
      </c>
      <c r="M116" s="336">
        <f t="shared" si="30"/>
        <v>0.16679524764696807</v>
      </c>
      <c r="N116" s="336">
        <f t="shared" si="30"/>
        <v>0.1683382194105848</v>
      </c>
      <c r="O116" s="336">
        <f t="shared" si="30"/>
        <v>0.17605307822866842</v>
      </c>
      <c r="P116" s="336">
        <f t="shared" si="30"/>
        <v>0.17913902175590188</v>
      </c>
      <c r="Q116" s="43"/>
      <c r="R116" s="302"/>
      <c r="X116" s="22"/>
      <c r="AB116" s="98" t="s">
        <v>4</v>
      </c>
      <c r="AC116" s="92" t="s">
        <v>11</v>
      </c>
      <c r="AD116" s="92">
        <f>SUM(G9:P9)</f>
        <v>790191</v>
      </c>
      <c r="AE116" s="92">
        <f>R9</f>
        <v>79019.100000000006</v>
      </c>
      <c r="AF116" s="92" t="e">
        <f>#REF!</f>
        <v>#REF!</v>
      </c>
      <c r="AG116" s="99">
        <f t="shared" ref="AG116:AI117" si="31">AD116*(1-$AG$114)</f>
        <v>711171.9</v>
      </c>
      <c r="AH116" s="99">
        <f t="shared" si="31"/>
        <v>71117.19</v>
      </c>
      <c r="AI116" s="100" t="e">
        <f t="shared" si="31"/>
        <v>#REF!</v>
      </c>
      <c r="AJ116" s="97"/>
    </row>
    <row r="117" spans="2:36" x14ac:dyDescent="0.2">
      <c r="B117" s="263"/>
      <c r="C117" s="303"/>
      <c r="D117" s="265"/>
      <c r="E117" s="265"/>
      <c r="F117" s="266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288"/>
      <c r="R117" s="289"/>
      <c r="X117" s="22"/>
      <c r="AB117" s="98" t="s">
        <v>32</v>
      </c>
      <c r="AC117" s="108" t="s">
        <v>33</v>
      </c>
      <c r="AD117" s="92">
        <v>507754</v>
      </c>
      <c r="AE117" s="92">
        <f>AD117/20</f>
        <v>25387.7</v>
      </c>
      <c r="AF117" s="92">
        <f>AE117/320</f>
        <v>79.336562499999999</v>
      </c>
      <c r="AG117" s="99">
        <f t="shared" si="31"/>
        <v>456978.60000000003</v>
      </c>
      <c r="AH117" s="99">
        <f t="shared" si="31"/>
        <v>22848.93</v>
      </c>
      <c r="AI117" s="100">
        <f t="shared" si="31"/>
        <v>71.402906250000001</v>
      </c>
    </row>
    <row r="118" spans="2:36" ht="13.2" x14ac:dyDescent="0.25"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X118" s="22"/>
      <c r="AB118" s="98" t="s">
        <v>26</v>
      </c>
      <c r="AC118" s="92" t="s">
        <v>25</v>
      </c>
      <c r="AD118" s="92">
        <f>SUM(G45:P45)</f>
        <v>357390</v>
      </c>
      <c r="AE118" s="92">
        <f>R45</f>
        <v>35739</v>
      </c>
      <c r="AF118" s="92" t="e">
        <f>#REF!</f>
        <v>#REF!</v>
      </c>
      <c r="AG118" s="99">
        <f t="shared" ref="AG118:AG123" si="32">AD118*(1-$AG$114)</f>
        <v>321651</v>
      </c>
      <c r="AH118" s="99">
        <f t="shared" ref="AH118:AH123" si="33">AE118*(1-$AG$114)</f>
        <v>32165.100000000002</v>
      </c>
      <c r="AI118" s="100" t="e">
        <f t="shared" ref="AI118:AI123" si="34">AF118*(1-$AG$114)</f>
        <v>#REF!</v>
      </c>
    </row>
    <row r="119" spans="2:36" ht="13.2" x14ac:dyDescent="0.25"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X119" s="22"/>
      <c r="AB119" s="98" t="s">
        <v>5</v>
      </c>
      <c r="AC119" s="92" t="s">
        <v>28</v>
      </c>
      <c r="AD119" s="92">
        <f>SUM(G54:P54)</f>
        <v>621695</v>
      </c>
      <c r="AE119" s="92">
        <f>R54</f>
        <v>62169.5</v>
      </c>
      <c r="AF119" s="92" t="e">
        <f>#REF!</f>
        <v>#REF!</v>
      </c>
      <c r="AG119" s="99">
        <f t="shared" si="32"/>
        <v>559525.5</v>
      </c>
      <c r="AH119" s="99">
        <f t="shared" si="33"/>
        <v>55952.55</v>
      </c>
      <c r="AI119" s="100" t="e">
        <f t="shared" si="34"/>
        <v>#REF!</v>
      </c>
    </row>
    <row r="120" spans="2:36" ht="13.2" x14ac:dyDescent="0.25"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X120" s="22"/>
      <c r="AB120" s="98" t="s">
        <v>6</v>
      </c>
      <c r="AC120" s="92" t="s">
        <v>12</v>
      </c>
      <c r="AD120" s="92">
        <f>SUM(G63:P63)</f>
        <v>399226</v>
      </c>
      <c r="AE120" s="92">
        <f>R63</f>
        <v>39922.6</v>
      </c>
      <c r="AF120" s="92" t="e">
        <f>#REF!</f>
        <v>#REF!</v>
      </c>
      <c r="AG120" s="99">
        <f t="shared" si="32"/>
        <v>359303.4</v>
      </c>
      <c r="AH120" s="99">
        <f t="shared" si="33"/>
        <v>35930.339999999997</v>
      </c>
      <c r="AI120" s="100" t="e">
        <f t="shared" si="34"/>
        <v>#REF!</v>
      </c>
    </row>
    <row r="121" spans="2:36" ht="13.2" x14ac:dyDescent="0.25"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X121" s="22"/>
      <c r="AB121" s="98" t="s">
        <v>7</v>
      </c>
      <c r="AC121" s="92" t="s">
        <v>13</v>
      </c>
      <c r="AD121" s="92">
        <f>SUM(G72:P72)</f>
        <v>702382</v>
      </c>
      <c r="AE121" s="92">
        <f>R72</f>
        <v>70238.2</v>
      </c>
      <c r="AF121" s="92" t="e">
        <f>#REF!</f>
        <v>#REF!</v>
      </c>
      <c r="AG121" s="99">
        <f t="shared" si="32"/>
        <v>632143.80000000005</v>
      </c>
      <c r="AH121" s="99">
        <f t="shared" si="33"/>
        <v>63214.38</v>
      </c>
      <c r="AI121" s="100" t="e">
        <f t="shared" si="34"/>
        <v>#REF!</v>
      </c>
    </row>
    <row r="122" spans="2:36" ht="13.2" x14ac:dyDescent="0.25"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X122" s="22"/>
      <c r="AB122" s="98" t="s">
        <v>8</v>
      </c>
      <c r="AC122" s="92" t="s">
        <v>9</v>
      </c>
      <c r="AD122" s="109">
        <f>SUM(G81:P81)</f>
        <v>988860</v>
      </c>
      <c r="AE122" s="92">
        <f>R81</f>
        <v>98886</v>
      </c>
      <c r="AF122" s="92" t="e">
        <f>#REF!</f>
        <v>#REF!</v>
      </c>
      <c r="AG122" s="99">
        <f t="shared" si="32"/>
        <v>889974</v>
      </c>
      <c r="AH122" s="99">
        <f t="shared" si="33"/>
        <v>88997.400000000009</v>
      </c>
      <c r="AI122" s="100" t="e">
        <f t="shared" si="34"/>
        <v>#REF!</v>
      </c>
    </row>
    <row r="123" spans="2:36" ht="13.2" x14ac:dyDescent="0.25"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X123" s="22"/>
      <c r="AB123" s="98" t="s">
        <v>10</v>
      </c>
      <c r="AC123" s="92" t="s">
        <v>31</v>
      </c>
      <c r="AD123" s="92">
        <v>783699</v>
      </c>
      <c r="AE123" s="92">
        <f>AD123/20</f>
        <v>39184.949999999997</v>
      </c>
      <c r="AF123" s="92">
        <f>AE123/1312</f>
        <v>29.866577743902436</v>
      </c>
      <c r="AG123" s="99">
        <f t="shared" si="32"/>
        <v>705329.1</v>
      </c>
      <c r="AH123" s="99">
        <f t="shared" si="33"/>
        <v>35266.455000000002</v>
      </c>
      <c r="AI123" s="100">
        <f t="shared" si="34"/>
        <v>26.879919969512194</v>
      </c>
    </row>
    <row r="124" spans="2:36" ht="13.2" x14ac:dyDescent="0.25"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X124" s="22"/>
      <c r="AB124" s="98" t="s">
        <v>29</v>
      </c>
      <c r="AC124" s="92" t="s">
        <v>30</v>
      </c>
      <c r="AD124" s="92">
        <v>506289</v>
      </c>
      <c r="AE124" s="92">
        <f>AD124/20</f>
        <v>25314.45</v>
      </c>
      <c r="AF124" s="92">
        <f>+AE124/1090</f>
        <v>23.224266055045874</v>
      </c>
      <c r="AG124" s="99">
        <f>AD124*(1-$AG$114)</f>
        <v>455660.10000000003</v>
      </c>
      <c r="AH124" s="99">
        <f>AE124*(1-$AG$114)</f>
        <v>22783.005000000001</v>
      </c>
      <c r="AI124" s="100">
        <f>AF124*(1-$AG$114)</f>
        <v>20.901839449541288</v>
      </c>
    </row>
    <row r="125" spans="2:36" ht="13.2" x14ac:dyDescent="0.25"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X125" s="22"/>
      <c r="AB125" s="101"/>
      <c r="AC125" s="101" t="s">
        <v>0</v>
      </c>
      <c r="AD125" s="102">
        <f>SUM(AD116:AD124)</f>
        <v>5657486</v>
      </c>
      <c r="AE125" s="102">
        <f>SUM(AE116:AE124)</f>
        <v>475861.5</v>
      </c>
      <c r="AF125" s="101"/>
      <c r="AG125" s="103">
        <f>SUM(AG116:AG124)</f>
        <v>5091737.3999999994</v>
      </c>
      <c r="AH125" s="103">
        <f>SUM(AH116:AH124)</f>
        <v>428275.35000000003</v>
      </c>
      <c r="AI125" s="104"/>
    </row>
    <row r="126" spans="2:36" ht="13.2" x14ac:dyDescent="0.25"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X126" s="22"/>
    </row>
    <row r="127" spans="2:36" ht="13.2" x14ac:dyDescent="0.25"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X127" s="22"/>
    </row>
    <row r="128" spans="2:36" ht="13.2" x14ac:dyDescent="0.25"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X128" s="22"/>
    </row>
    <row r="129" spans="3:30" ht="13.2" x14ac:dyDescent="0.25"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X129" s="22"/>
    </row>
    <row r="130" spans="3:30" ht="13.2" x14ac:dyDescent="0.25"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X130" s="22"/>
      <c r="AD130" s="23"/>
    </row>
    <row r="131" spans="3:30" ht="13.2" x14ac:dyDescent="0.25"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X131" s="22"/>
    </row>
    <row r="132" spans="3:30" ht="13.2" x14ac:dyDescent="0.25"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X132" s="22"/>
    </row>
    <row r="133" spans="3:30" ht="13.2" x14ac:dyDescent="0.25"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X133" s="22"/>
    </row>
    <row r="134" spans="3:30" ht="13.2" x14ac:dyDescent="0.25"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X134" s="22"/>
    </row>
    <row r="135" spans="3:30" ht="13.2" x14ac:dyDescent="0.25"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X135" s="22"/>
    </row>
    <row r="136" spans="3:30" ht="13.2" x14ac:dyDescent="0.25"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X136" s="22"/>
    </row>
    <row r="137" spans="3:30" ht="13.2" x14ac:dyDescent="0.25"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X137" s="22"/>
    </row>
    <row r="138" spans="3:30" ht="13.2" x14ac:dyDescent="0.25"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X138" s="22"/>
    </row>
    <row r="139" spans="3:30" ht="13.2" x14ac:dyDescent="0.25"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X139" s="22"/>
    </row>
    <row r="140" spans="3:30" ht="13.2" x14ac:dyDescent="0.25"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X140" s="22"/>
    </row>
    <row r="141" spans="3:30" ht="13.2" x14ac:dyDescent="0.25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X141" s="22"/>
    </row>
    <row r="142" spans="3:30" ht="13.2" x14ac:dyDescent="0.25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X142" s="22"/>
    </row>
    <row r="143" spans="3:30" x14ac:dyDescent="0.2">
      <c r="X143" s="22"/>
    </row>
    <row r="144" spans="3:30" x14ac:dyDescent="0.2">
      <c r="X144" s="22"/>
    </row>
    <row r="145" spans="24:24" x14ac:dyDescent="0.2">
      <c r="X145" s="22"/>
    </row>
    <row r="146" spans="24:24" x14ac:dyDescent="0.2">
      <c r="X146" s="22"/>
    </row>
    <row r="147" spans="24:24" x14ac:dyDescent="0.2">
      <c r="X147" s="22"/>
    </row>
    <row r="148" spans="24:24" x14ac:dyDescent="0.2">
      <c r="X148" s="22"/>
    </row>
    <row r="149" spans="24:24" x14ac:dyDescent="0.2">
      <c r="X149" s="22"/>
    </row>
    <row r="150" spans="24:24" x14ac:dyDescent="0.2">
      <c r="X150" s="22"/>
    </row>
    <row r="151" spans="24:24" x14ac:dyDescent="0.2">
      <c r="X151" s="22"/>
    </row>
    <row r="152" spans="24:24" x14ac:dyDescent="0.2">
      <c r="X152" s="22"/>
    </row>
    <row r="153" spans="24:24" x14ac:dyDescent="0.2">
      <c r="X153" s="22"/>
    </row>
    <row r="154" spans="24:24" x14ac:dyDescent="0.2">
      <c r="X154" s="22"/>
    </row>
    <row r="155" spans="24:24" x14ac:dyDescent="0.2">
      <c r="X155" s="22"/>
    </row>
    <row r="156" spans="24:24" x14ac:dyDescent="0.2">
      <c r="X156" s="22"/>
    </row>
    <row r="157" spans="24:24" x14ac:dyDescent="0.2">
      <c r="X157" s="22"/>
    </row>
    <row r="158" spans="24:24" x14ac:dyDescent="0.2">
      <c r="X158" s="22"/>
    </row>
    <row r="159" spans="24:24" x14ac:dyDescent="0.2">
      <c r="X159" s="22"/>
    </row>
    <row r="160" spans="24:24" x14ac:dyDescent="0.2">
      <c r="X160" s="22"/>
    </row>
    <row r="161" spans="24:24" x14ac:dyDescent="0.2">
      <c r="X161" s="22"/>
    </row>
    <row r="162" spans="24:24" x14ac:dyDescent="0.2">
      <c r="X162" s="22"/>
    </row>
    <row r="163" spans="24:24" x14ac:dyDescent="0.2">
      <c r="X163" s="22"/>
    </row>
    <row r="164" spans="24:24" x14ac:dyDescent="0.2">
      <c r="X164" s="22"/>
    </row>
    <row r="165" spans="24:24" x14ac:dyDescent="0.2">
      <c r="X165" s="22"/>
    </row>
    <row r="166" spans="24:24" x14ac:dyDescent="0.2">
      <c r="X166" s="22"/>
    </row>
    <row r="167" spans="24:24" x14ac:dyDescent="0.2">
      <c r="X167" s="22"/>
    </row>
    <row r="168" spans="24:24" x14ac:dyDescent="0.2">
      <c r="X168" s="22"/>
    </row>
    <row r="169" spans="24:24" x14ac:dyDescent="0.2">
      <c r="X169" s="22"/>
    </row>
    <row r="170" spans="24:24" x14ac:dyDescent="0.2">
      <c r="X170" s="22"/>
    </row>
    <row r="171" spans="24:24" x14ac:dyDescent="0.2">
      <c r="X171" s="22"/>
    </row>
    <row r="172" spans="24:24" x14ac:dyDescent="0.2">
      <c r="X172" s="22"/>
    </row>
    <row r="173" spans="24:24" x14ac:dyDescent="0.2">
      <c r="X173" s="22"/>
    </row>
    <row r="174" spans="24:24" x14ac:dyDescent="0.2">
      <c r="X174" s="22"/>
    </row>
    <row r="175" spans="24:24" x14ac:dyDescent="0.2">
      <c r="X175" s="22"/>
    </row>
    <row r="176" spans="24:24" x14ac:dyDescent="0.2">
      <c r="X176" s="22"/>
    </row>
    <row r="177" spans="24:24" x14ac:dyDescent="0.2">
      <c r="X177" s="22"/>
    </row>
    <row r="178" spans="24:24" x14ac:dyDescent="0.2">
      <c r="X178" s="22"/>
    </row>
    <row r="179" spans="24:24" x14ac:dyDescent="0.2">
      <c r="X179" s="22"/>
    </row>
    <row r="180" spans="24:24" x14ac:dyDescent="0.2">
      <c r="X180" s="22"/>
    </row>
    <row r="181" spans="24:24" x14ac:dyDescent="0.2">
      <c r="X181" s="22"/>
    </row>
    <row r="182" spans="24:24" x14ac:dyDescent="0.2">
      <c r="X182" s="22"/>
    </row>
    <row r="183" spans="24:24" x14ac:dyDescent="0.2">
      <c r="X183" s="22"/>
    </row>
    <row r="184" spans="24:24" x14ac:dyDescent="0.2">
      <c r="X184" s="22"/>
    </row>
    <row r="185" spans="24:24" x14ac:dyDescent="0.2">
      <c r="X185" s="22"/>
    </row>
    <row r="186" spans="24:24" x14ac:dyDescent="0.2">
      <c r="X186" s="22"/>
    </row>
    <row r="187" spans="24:24" x14ac:dyDescent="0.2">
      <c r="X187" s="22"/>
    </row>
    <row r="188" spans="24:24" x14ac:dyDescent="0.2">
      <c r="X188" s="22"/>
    </row>
    <row r="189" spans="24:24" x14ac:dyDescent="0.2">
      <c r="X189" s="22"/>
    </row>
    <row r="190" spans="24:24" x14ac:dyDescent="0.2">
      <c r="X190" s="22"/>
    </row>
    <row r="191" spans="24:24" x14ac:dyDescent="0.2">
      <c r="X191" s="22"/>
    </row>
    <row r="192" spans="24:24" x14ac:dyDescent="0.2">
      <c r="X192" s="22"/>
    </row>
    <row r="193" spans="24:24" x14ac:dyDescent="0.2">
      <c r="X193" s="22"/>
    </row>
    <row r="194" spans="24:24" x14ac:dyDescent="0.2">
      <c r="X194" s="22"/>
    </row>
    <row r="195" spans="24:24" x14ac:dyDescent="0.2">
      <c r="X195" s="22"/>
    </row>
    <row r="196" spans="24:24" x14ac:dyDescent="0.2">
      <c r="X196" s="22"/>
    </row>
    <row r="197" spans="24:24" x14ac:dyDescent="0.2">
      <c r="X197" s="22"/>
    </row>
    <row r="198" spans="24:24" x14ac:dyDescent="0.2">
      <c r="X198" s="22"/>
    </row>
    <row r="199" spans="24:24" x14ac:dyDescent="0.2">
      <c r="X199" s="22"/>
    </row>
    <row r="200" spans="24:24" x14ac:dyDescent="0.2">
      <c r="X200" s="22"/>
    </row>
    <row r="201" spans="24:24" x14ac:dyDescent="0.2">
      <c r="X201" s="22"/>
    </row>
    <row r="202" spans="24:24" x14ac:dyDescent="0.2">
      <c r="X202" s="22"/>
    </row>
    <row r="203" spans="24:24" x14ac:dyDescent="0.2">
      <c r="X203" s="22"/>
    </row>
    <row r="204" spans="24:24" x14ac:dyDescent="0.2">
      <c r="X204" s="22"/>
    </row>
    <row r="205" spans="24:24" x14ac:dyDescent="0.2">
      <c r="X205" s="22"/>
    </row>
    <row r="206" spans="24:24" x14ac:dyDescent="0.2">
      <c r="X206" s="22"/>
    </row>
    <row r="207" spans="24:24" x14ac:dyDescent="0.2">
      <c r="X207" s="22"/>
    </row>
    <row r="208" spans="24:24" x14ac:dyDescent="0.2">
      <c r="X208" s="22"/>
    </row>
    <row r="209" spans="24:24" x14ac:dyDescent="0.2">
      <c r="X209" s="22"/>
    </row>
    <row r="210" spans="24:24" x14ac:dyDescent="0.2">
      <c r="X210" s="22"/>
    </row>
    <row r="211" spans="24:24" x14ac:dyDescent="0.2">
      <c r="X211" s="22"/>
    </row>
    <row r="212" spans="24:24" x14ac:dyDescent="0.2">
      <c r="X212" s="22"/>
    </row>
    <row r="213" spans="24:24" x14ac:dyDescent="0.2">
      <c r="X213" s="22"/>
    </row>
    <row r="214" spans="24:24" x14ac:dyDescent="0.2">
      <c r="X214" s="22"/>
    </row>
    <row r="215" spans="24:24" x14ac:dyDescent="0.2">
      <c r="X215" s="22"/>
    </row>
    <row r="216" spans="24:24" x14ac:dyDescent="0.2">
      <c r="X216" s="22"/>
    </row>
    <row r="217" spans="24:24" x14ac:dyDescent="0.2">
      <c r="X217" s="22"/>
    </row>
    <row r="218" spans="24:24" x14ac:dyDescent="0.2">
      <c r="X218" s="22"/>
    </row>
    <row r="219" spans="24:24" x14ac:dyDescent="0.2">
      <c r="X219" s="22"/>
    </row>
    <row r="220" spans="24:24" x14ac:dyDescent="0.2">
      <c r="X220" s="22"/>
    </row>
    <row r="221" spans="24:24" x14ac:dyDescent="0.2">
      <c r="X221" s="22"/>
    </row>
    <row r="222" spans="24:24" x14ac:dyDescent="0.2">
      <c r="X222" s="22"/>
    </row>
    <row r="223" spans="24:24" x14ac:dyDescent="0.2">
      <c r="X223" s="22"/>
    </row>
    <row r="224" spans="24:24" x14ac:dyDescent="0.2">
      <c r="X224" s="22"/>
    </row>
    <row r="225" spans="24:24" x14ac:dyDescent="0.2">
      <c r="X225" s="22"/>
    </row>
    <row r="226" spans="24:24" x14ac:dyDescent="0.2">
      <c r="X226" s="22"/>
    </row>
    <row r="227" spans="24:24" x14ac:dyDescent="0.2">
      <c r="X227" s="22"/>
    </row>
    <row r="228" spans="24:24" x14ac:dyDescent="0.2">
      <c r="X228" s="22"/>
    </row>
    <row r="229" spans="24:24" x14ac:dyDescent="0.2">
      <c r="X229" s="22"/>
    </row>
    <row r="230" spans="24:24" x14ac:dyDescent="0.2">
      <c r="X230" s="22"/>
    </row>
    <row r="231" spans="24:24" x14ac:dyDescent="0.2">
      <c r="X231" s="22"/>
    </row>
    <row r="232" spans="24:24" x14ac:dyDescent="0.2">
      <c r="X232" s="22"/>
    </row>
    <row r="233" spans="24:24" x14ac:dyDescent="0.2">
      <c r="X233" s="22"/>
    </row>
    <row r="234" spans="24:24" x14ac:dyDescent="0.2">
      <c r="X234" s="22"/>
    </row>
    <row r="235" spans="24:24" x14ac:dyDescent="0.2">
      <c r="X235" s="22"/>
    </row>
    <row r="236" spans="24:24" x14ac:dyDescent="0.2">
      <c r="X236" s="22"/>
    </row>
    <row r="237" spans="24:24" x14ac:dyDescent="0.2">
      <c r="X237" s="22"/>
    </row>
    <row r="238" spans="24:24" x14ac:dyDescent="0.2">
      <c r="X238" s="22"/>
    </row>
    <row r="239" spans="24:24" x14ac:dyDescent="0.2">
      <c r="X239" s="22"/>
    </row>
    <row r="240" spans="24:24" x14ac:dyDescent="0.2">
      <c r="X240" s="22"/>
    </row>
    <row r="241" spans="24:24" x14ac:dyDescent="0.2">
      <c r="X241" s="22"/>
    </row>
    <row r="242" spans="24:24" x14ac:dyDescent="0.2">
      <c r="X242" s="22"/>
    </row>
    <row r="243" spans="24:24" x14ac:dyDescent="0.2">
      <c r="X243" s="22"/>
    </row>
    <row r="244" spans="24:24" x14ac:dyDescent="0.2">
      <c r="X244" s="22"/>
    </row>
    <row r="245" spans="24:24" x14ac:dyDescent="0.2">
      <c r="X245" s="22"/>
    </row>
    <row r="246" spans="24:24" x14ac:dyDescent="0.2">
      <c r="X246" s="22"/>
    </row>
    <row r="247" spans="24:24" x14ac:dyDescent="0.2">
      <c r="X247" s="22"/>
    </row>
    <row r="248" spans="24:24" x14ac:dyDescent="0.2">
      <c r="X248" s="22"/>
    </row>
    <row r="249" spans="24:24" x14ac:dyDescent="0.2">
      <c r="X249" s="22"/>
    </row>
    <row r="250" spans="24:24" x14ac:dyDescent="0.2">
      <c r="X250" s="22"/>
    </row>
    <row r="251" spans="24:24" x14ac:dyDescent="0.2">
      <c r="X251" s="22"/>
    </row>
    <row r="252" spans="24:24" x14ac:dyDescent="0.2">
      <c r="X252" s="22"/>
    </row>
    <row r="253" spans="24:24" x14ac:dyDescent="0.2">
      <c r="X253" s="22"/>
    </row>
    <row r="254" spans="24:24" x14ac:dyDescent="0.2">
      <c r="X254" s="22"/>
    </row>
    <row r="255" spans="24:24" x14ac:dyDescent="0.2">
      <c r="X255" s="22"/>
    </row>
    <row r="256" spans="24:24" x14ac:dyDescent="0.2">
      <c r="X256" s="22"/>
    </row>
    <row r="257" spans="24:24" x14ac:dyDescent="0.2">
      <c r="X257" s="22"/>
    </row>
    <row r="258" spans="24:24" x14ac:dyDescent="0.2">
      <c r="X258" s="22"/>
    </row>
    <row r="259" spans="24:24" x14ac:dyDescent="0.2">
      <c r="X259" s="22"/>
    </row>
    <row r="260" spans="24:24" x14ac:dyDescent="0.2">
      <c r="X260" s="22"/>
    </row>
    <row r="261" spans="24:24" x14ac:dyDescent="0.2">
      <c r="X261" s="22"/>
    </row>
    <row r="262" spans="24:24" x14ac:dyDescent="0.2">
      <c r="X262" s="22"/>
    </row>
    <row r="263" spans="24:24" x14ac:dyDescent="0.2">
      <c r="X263" s="22"/>
    </row>
    <row r="264" spans="24:24" x14ac:dyDescent="0.2">
      <c r="X264" s="22"/>
    </row>
    <row r="265" spans="24:24" x14ac:dyDescent="0.2">
      <c r="X265" s="22"/>
    </row>
    <row r="266" spans="24:24" x14ac:dyDescent="0.2">
      <c r="X266" s="22"/>
    </row>
    <row r="267" spans="24:24" x14ac:dyDescent="0.2">
      <c r="X267" s="22"/>
    </row>
    <row r="268" spans="24:24" x14ac:dyDescent="0.2">
      <c r="X268" s="22"/>
    </row>
    <row r="269" spans="24:24" x14ac:dyDescent="0.2">
      <c r="X269" s="22"/>
    </row>
    <row r="270" spans="24:24" x14ac:dyDescent="0.2">
      <c r="X270" s="22"/>
    </row>
    <row r="271" spans="24:24" x14ac:dyDescent="0.2">
      <c r="X271" s="22"/>
    </row>
    <row r="272" spans="24:24" x14ac:dyDescent="0.2">
      <c r="X272" s="22"/>
    </row>
    <row r="273" spans="24:24" x14ac:dyDescent="0.2">
      <c r="X273" s="22"/>
    </row>
    <row r="274" spans="24:24" x14ac:dyDescent="0.2">
      <c r="X274" s="22"/>
    </row>
    <row r="275" spans="24:24" x14ac:dyDescent="0.2">
      <c r="X275" s="22"/>
    </row>
    <row r="276" spans="24:24" x14ac:dyDescent="0.2">
      <c r="X276" s="22"/>
    </row>
    <row r="277" spans="24:24" x14ac:dyDescent="0.2">
      <c r="X277" s="22"/>
    </row>
    <row r="278" spans="24:24" x14ac:dyDescent="0.2">
      <c r="X278" s="22"/>
    </row>
    <row r="279" spans="24:24" x14ac:dyDescent="0.2">
      <c r="X279" s="22"/>
    </row>
    <row r="280" spans="24:24" x14ac:dyDescent="0.2">
      <c r="X280" s="22"/>
    </row>
    <row r="281" spans="24:24" x14ac:dyDescent="0.2">
      <c r="X281" s="22"/>
    </row>
    <row r="282" spans="24:24" x14ac:dyDescent="0.2">
      <c r="X282" s="22"/>
    </row>
    <row r="283" spans="24:24" x14ac:dyDescent="0.2">
      <c r="X283" s="22"/>
    </row>
    <row r="284" spans="24:24" x14ac:dyDescent="0.2">
      <c r="X284" s="22"/>
    </row>
    <row r="285" spans="24:24" x14ac:dyDescent="0.2">
      <c r="X285" s="22"/>
    </row>
    <row r="286" spans="24:24" x14ac:dyDescent="0.2">
      <c r="X286" s="22"/>
    </row>
    <row r="287" spans="24:24" x14ac:dyDescent="0.2">
      <c r="X287" s="22"/>
    </row>
    <row r="288" spans="24:24" x14ac:dyDescent="0.2">
      <c r="X288" s="22"/>
    </row>
    <row r="289" spans="24:24" x14ac:dyDescent="0.2">
      <c r="X289" s="22"/>
    </row>
    <row r="290" spans="24:24" x14ac:dyDescent="0.2">
      <c r="X290" s="22"/>
    </row>
    <row r="291" spans="24:24" x14ac:dyDescent="0.2">
      <c r="X291" s="22"/>
    </row>
    <row r="292" spans="24:24" x14ac:dyDescent="0.2">
      <c r="X292" s="22"/>
    </row>
    <row r="293" spans="24:24" x14ac:dyDescent="0.2">
      <c r="X293" s="22"/>
    </row>
    <row r="294" spans="24:24" x14ac:dyDescent="0.2">
      <c r="X294" s="22"/>
    </row>
    <row r="295" spans="24:24" x14ac:dyDescent="0.2">
      <c r="X295" s="22"/>
    </row>
    <row r="296" spans="24:24" x14ac:dyDescent="0.2">
      <c r="X296" s="22"/>
    </row>
    <row r="297" spans="24:24" x14ac:dyDescent="0.2">
      <c r="X297" s="22"/>
    </row>
    <row r="298" spans="24:24" x14ac:dyDescent="0.2">
      <c r="X298" s="22"/>
    </row>
    <row r="299" spans="24:24" x14ac:dyDescent="0.2">
      <c r="X299" s="22"/>
    </row>
    <row r="300" spans="24:24" x14ac:dyDescent="0.2">
      <c r="X300" s="22"/>
    </row>
    <row r="301" spans="24:24" x14ac:dyDescent="0.2">
      <c r="X301" s="22"/>
    </row>
    <row r="302" spans="24:24" x14ac:dyDescent="0.2">
      <c r="X302" s="22"/>
    </row>
    <row r="303" spans="24:24" x14ac:dyDescent="0.2">
      <c r="X303" s="22"/>
    </row>
    <row r="304" spans="24:24" x14ac:dyDescent="0.2">
      <c r="X304" s="22"/>
    </row>
    <row r="305" spans="24:24" x14ac:dyDescent="0.2">
      <c r="X305" s="22"/>
    </row>
    <row r="306" spans="24:24" x14ac:dyDescent="0.2">
      <c r="X306" s="22"/>
    </row>
    <row r="307" spans="24:24" x14ac:dyDescent="0.2">
      <c r="X307" s="22"/>
    </row>
    <row r="308" spans="24:24" x14ac:dyDescent="0.2">
      <c r="X308" s="22"/>
    </row>
    <row r="309" spans="24:24" x14ac:dyDescent="0.2">
      <c r="X309" s="22"/>
    </row>
    <row r="310" spans="24:24" x14ac:dyDescent="0.2">
      <c r="X310" s="22"/>
    </row>
    <row r="311" spans="24:24" x14ac:dyDescent="0.2">
      <c r="X311" s="22"/>
    </row>
    <row r="312" spans="24:24" x14ac:dyDescent="0.2">
      <c r="X312" s="22"/>
    </row>
    <row r="313" spans="24:24" x14ac:dyDescent="0.2">
      <c r="X313" s="22"/>
    </row>
    <row r="314" spans="24:24" x14ac:dyDescent="0.2">
      <c r="X314" s="22"/>
    </row>
    <row r="315" spans="24:24" x14ac:dyDescent="0.2">
      <c r="X315" s="22"/>
    </row>
    <row r="316" spans="24:24" x14ac:dyDescent="0.2">
      <c r="X316" s="22"/>
    </row>
    <row r="317" spans="24:24" x14ac:dyDescent="0.2">
      <c r="X317" s="22"/>
    </row>
    <row r="318" spans="24:24" x14ac:dyDescent="0.2">
      <c r="X318" s="22"/>
    </row>
    <row r="319" spans="24:24" x14ac:dyDescent="0.2">
      <c r="X319" s="22"/>
    </row>
    <row r="320" spans="24:24" x14ac:dyDescent="0.2">
      <c r="X320" s="22"/>
    </row>
    <row r="321" spans="24:24" x14ac:dyDescent="0.2">
      <c r="X321" s="22"/>
    </row>
    <row r="322" spans="24:24" x14ac:dyDescent="0.2">
      <c r="X322" s="22"/>
    </row>
    <row r="323" spans="24:24" x14ac:dyDescent="0.2">
      <c r="X323" s="22"/>
    </row>
    <row r="324" spans="24:24" x14ac:dyDescent="0.2">
      <c r="X324" s="22"/>
    </row>
    <row r="325" spans="24:24" x14ac:dyDescent="0.2">
      <c r="X325" s="22"/>
    </row>
    <row r="326" spans="24:24" x14ac:dyDescent="0.2">
      <c r="X326" s="22"/>
    </row>
    <row r="327" spans="24:24" x14ac:dyDescent="0.2">
      <c r="X327" s="22"/>
    </row>
    <row r="328" spans="24:24" x14ac:dyDescent="0.2">
      <c r="X328" s="22"/>
    </row>
    <row r="329" spans="24:24" x14ac:dyDescent="0.2">
      <c r="X329" s="22"/>
    </row>
    <row r="330" spans="24:24" x14ac:dyDescent="0.2">
      <c r="X330" s="22"/>
    </row>
    <row r="331" spans="24:24" x14ac:dyDescent="0.2">
      <c r="X331" s="22"/>
    </row>
    <row r="332" spans="24:24" x14ac:dyDescent="0.2">
      <c r="X332" s="22"/>
    </row>
    <row r="333" spans="24:24" x14ac:dyDescent="0.2">
      <c r="X333" s="22"/>
    </row>
    <row r="334" spans="24:24" x14ac:dyDescent="0.2">
      <c r="X334" s="22"/>
    </row>
    <row r="335" spans="24:24" x14ac:dyDescent="0.2">
      <c r="X335" s="22"/>
    </row>
    <row r="336" spans="24:24" x14ac:dyDescent="0.2">
      <c r="X336" s="22"/>
    </row>
    <row r="337" spans="24:24" x14ac:dyDescent="0.2">
      <c r="X337" s="22"/>
    </row>
    <row r="338" spans="24:24" x14ac:dyDescent="0.2">
      <c r="X338" s="22"/>
    </row>
    <row r="339" spans="24:24" x14ac:dyDescent="0.2">
      <c r="X339" s="22"/>
    </row>
    <row r="340" spans="24:24" x14ac:dyDescent="0.2">
      <c r="X340" s="22"/>
    </row>
    <row r="341" spans="24:24" x14ac:dyDescent="0.2">
      <c r="X341" s="22"/>
    </row>
    <row r="342" spans="24:24" x14ac:dyDescent="0.2">
      <c r="X342" s="22"/>
    </row>
    <row r="343" spans="24:24" x14ac:dyDescent="0.2">
      <c r="X343" s="22"/>
    </row>
    <row r="344" spans="24:24" x14ac:dyDescent="0.2">
      <c r="X344" s="22"/>
    </row>
    <row r="345" spans="24:24" x14ac:dyDescent="0.2">
      <c r="X345" s="22"/>
    </row>
    <row r="346" spans="24:24" x14ac:dyDescent="0.2">
      <c r="X346" s="22"/>
    </row>
    <row r="347" spans="24:24" x14ac:dyDescent="0.2">
      <c r="X347" s="22"/>
    </row>
    <row r="348" spans="24:24" x14ac:dyDescent="0.2">
      <c r="X348" s="22"/>
    </row>
    <row r="349" spans="24:24" x14ac:dyDescent="0.2">
      <c r="X349" s="22"/>
    </row>
    <row r="350" spans="24:24" x14ac:dyDescent="0.2">
      <c r="X350" s="22"/>
    </row>
    <row r="351" spans="24:24" x14ac:dyDescent="0.2">
      <c r="X351" s="22"/>
    </row>
    <row r="352" spans="24:24" x14ac:dyDescent="0.2">
      <c r="X352" s="22"/>
    </row>
    <row r="353" spans="24:24" x14ac:dyDescent="0.2">
      <c r="X353" s="22"/>
    </row>
    <row r="354" spans="24:24" x14ac:dyDescent="0.2">
      <c r="X354" s="22"/>
    </row>
    <row r="355" spans="24:24" x14ac:dyDescent="0.2">
      <c r="X355" s="22"/>
    </row>
    <row r="356" spans="24:24" x14ac:dyDescent="0.2">
      <c r="X356" s="22"/>
    </row>
    <row r="357" spans="24:24" x14ac:dyDescent="0.2">
      <c r="X357" s="22"/>
    </row>
    <row r="358" spans="24:24" x14ac:dyDescent="0.2">
      <c r="X358" s="22"/>
    </row>
    <row r="359" spans="24:24" x14ac:dyDescent="0.2">
      <c r="X359" s="22"/>
    </row>
    <row r="360" spans="24:24" x14ac:dyDescent="0.2">
      <c r="X360" s="22"/>
    </row>
    <row r="361" spans="24:24" x14ac:dyDescent="0.2">
      <c r="X361" s="22"/>
    </row>
    <row r="362" spans="24:24" x14ac:dyDescent="0.2">
      <c r="X362" s="22"/>
    </row>
    <row r="363" spans="24:24" x14ac:dyDescent="0.2">
      <c r="X363" s="22"/>
    </row>
    <row r="364" spans="24:24" x14ac:dyDescent="0.2">
      <c r="X364" s="22"/>
    </row>
    <row r="365" spans="24:24" x14ac:dyDescent="0.2">
      <c r="X365" s="22"/>
    </row>
    <row r="366" spans="24:24" x14ac:dyDescent="0.2">
      <c r="X366" s="22"/>
    </row>
    <row r="367" spans="24:24" x14ac:dyDescent="0.2">
      <c r="X367" s="22"/>
    </row>
    <row r="368" spans="24:24" x14ac:dyDescent="0.2">
      <c r="X368" s="22"/>
    </row>
    <row r="369" spans="24:24" x14ac:dyDescent="0.2">
      <c r="X369" s="22"/>
    </row>
    <row r="370" spans="24:24" x14ac:dyDescent="0.2">
      <c r="X370" s="22"/>
    </row>
    <row r="371" spans="24:24" x14ac:dyDescent="0.2">
      <c r="X371" s="22"/>
    </row>
    <row r="372" spans="24:24" x14ac:dyDescent="0.2">
      <c r="X372" s="22"/>
    </row>
    <row r="373" spans="24:24" x14ac:dyDescent="0.2">
      <c r="X373" s="22"/>
    </row>
    <row r="374" spans="24:24" x14ac:dyDescent="0.2">
      <c r="X374" s="22"/>
    </row>
    <row r="375" spans="24:24" x14ac:dyDescent="0.2">
      <c r="X375" s="22"/>
    </row>
    <row r="376" spans="24:24" x14ac:dyDescent="0.2">
      <c r="X376" s="22"/>
    </row>
    <row r="377" spans="24:24" x14ac:dyDescent="0.2">
      <c r="X377" s="22"/>
    </row>
    <row r="378" spans="24:24" x14ac:dyDescent="0.2">
      <c r="X378" s="22"/>
    </row>
    <row r="379" spans="24:24" x14ac:dyDescent="0.2">
      <c r="X379" s="22"/>
    </row>
    <row r="380" spans="24:24" x14ac:dyDescent="0.2">
      <c r="X380" s="22"/>
    </row>
    <row r="381" spans="24:24" x14ac:dyDescent="0.2">
      <c r="X381" s="22"/>
    </row>
    <row r="382" spans="24:24" x14ac:dyDescent="0.2">
      <c r="X382" s="22"/>
    </row>
    <row r="383" spans="24:24" x14ac:dyDescent="0.2">
      <c r="X383" s="22"/>
    </row>
    <row r="384" spans="24:24" x14ac:dyDescent="0.2">
      <c r="X384" s="22"/>
    </row>
    <row r="385" spans="24:24" x14ac:dyDescent="0.2">
      <c r="X385" s="22"/>
    </row>
    <row r="386" spans="24:24" x14ac:dyDescent="0.2">
      <c r="X386" s="22"/>
    </row>
    <row r="387" spans="24:24" x14ac:dyDescent="0.2">
      <c r="X387" s="22"/>
    </row>
    <row r="388" spans="24:24" x14ac:dyDescent="0.2">
      <c r="X388" s="22"/>
    </row>
    <row r="389" spans="24:24" x14ac:dyDescent="0.2">
      <c r="X389" s="22"/>
    </row>
    <row r="390" spans="24:24" x14ac:dyDescent="0.2">
      <c r="X390" s="22"/>
    </row>
    <row r="391" spans="24:24" x14ac:dyDescent="0.2">
      <c r="X391" s="22"/>
    </row>
    <row r="392" spans="24:24" x14ac:dyDescent="0.2">
      <c r="X392" s="22"/>
    </row>
    <row r="393" spans="24:24" x14ac:dyDescent="0.2">
      <c r="X393" s="22"/>
    </row>
    <row r="394" spans="24:24" x14ac:dyDescent="0.2">
      <c r="X394" s="22"/>
    </row>
    <row r="395" spans="24:24" x14ac:dyDescent="0.2">
      <c r="X395" s="22"/>
    </row>
    <row r="396" spans="24:24" x14ac:dyDescent="0.2">
      <c r="X396" s="22"/>
    </row>
    <row r="397" spans="24:24" x14ac:dyDescent="0.2">
      <c r="X397" s="22"/>
    </row>
    <row r="398" spans="24:24" x14ac:dyDescent="0.2">
      <c r="X398" s="22"/>
    </row>
    <row r="399" spans="24:24" x14ac:dyDescent="0.2">
      <c r="X399" s="22"/>
    </row>
    <row r="400" spans="24:24" x14ac:dyDescent="0.2">
      <c r="X400" s="22"/>
    </row>
    <row r="401" spans="24:24" x14ac:dyDescent="0.2">
      <c r="X401" s="22"/>
    </row>
    <row r="402" spans="24:24" x14ac:dyDescent="0.2">
      <c r="X402" s="22"/>
    </row>
    <row r="403" spans="24:24" x14ac:dyDescent="0.2">
      <c r="X403" s="22"/>
    </row>
    <row r="404" spans="24:24" x14ac:dyDescent="0.2">
      <c r="X404" s="22"/>
    </row>
    <row r="405" spans="24:24" x14ac:dyDescent="0.2">
      <c r="X405" s="22"/>
    </row>
    <row r="406" spans="24:24" x14ac:dyDescent="0.2">
      <c r="X406" s="22"/>
    </row>
    <row r="407" spans="24:24" x14ac:dyDescent="0.2">
      <c r="X407" s="22"/>
    </row>
    <row r="408" spans="24:24" x14ac:dyDescent="0.2">
      <c r="X408" s="22"/>
    </row>
    <row r="409" spans="24:24" x14ac:dyDescent="0.2">
      <c r="X409" s="22"/>
    </row>
    <row r="410" spans="24:24" x14ac:dyDescent="0.2">
      <c r="X410" s="22"/>
    </row>
    <row r="411" spans="24:24" x14ac:dyDescent="0.2">
      <c r="X411" s="22"/>
    </row>
    <row r="412" spans="24:24" x14ac:dyDescent="0.2">
      <c r="X412" s="22"/>
    </row>
    <row r="413" spans="24:24" x14ac:dyDescent="0.2">
      <c r="X413" s="22"/>
    </row>
    <row r="414" spans="24:24" x14ac:dyDescent="0.2">
      <c r="X414" s="22"/>
    </row>
    <row r="415" spans="24:24" x14ac:dyDescent="0.2">
      <c r="X415" s="22"/>
    </row>
    <row r="416" spans="24:24" x14ac:dyDescent="0.2">
      <c r="X416" s="22"/>
    </row>
    <row r="417" spans="24:24" x14ac:dyDescent="0.2">
      <c r="X417" s="22"/>
    </row>
    <row r="418" spans="24:24" x14ac:dyDescent="0.2">
      <c r="X418" s="22"/>
    </row>
    <row r="419" spans="24:24" x14ac:dyDescent="0.2">
      <c r="X419" s="22"/>
    </row>
    <row r="420" spans="24:24" x14ac:dyDescent="0.2">
      <c r="X420" s="22"/>
    </row>
    <row r="421" spans="24:24" x14ac:dyDescent="0.2">
      <c r="X421" s="22"/>
    </row>
    <row r="422" spans="24:24" x14ac:dyDescent="0.2">
      <c r="X422" s="22"/>
    </row>
    <row r="423" spans="24:24" x14ac:dyDescent="0.2">
      <c r="X423" s="22"/>
    </row>
    <row r="424" spans="24:24" x14ac:dyDescent="0.2">
      <c r="X424" s="22"/>
    </row>
    <row r="425" spans="24:24" x14ac:dyDescent="0.2">
      <c r="X425" s="22"/>
    </row>
    <row r="426" spans="24:24" x14ac:dyDescent="0.2">
      <c r="X426" s="22"/>
    </row>
    <row r="427" spans="24:24" x14ac:dyDescent="0.2">
      <c r="X427" s="22"/>
    </row>
    <row r="428" spans="24:24" x14ac:dyDescent="0.2">
      <c r="X428" s="22"/>
    </row>
    <row r="429" spans="24:24" x14ac:dyDescent="0.2">
      <c r="X429" s="22"/>
    </row>
    <row r="430" spans="24:24" x14ac:dyDescent="0.2">
      <c r="X430" s="22"/>
    </row>
    <row r="431" spans="24:24" x14ac:dyDescent="0.2">
      <c r="X431" s="22"/>
    </row>
    <row r="432" spans="24:24" x14ac:dyDescent="0.2">
      <c r="X432" s="22"/>
    </row>
    <row r="433" spans="24:24" x14ac:dyDescent="0.2">
      <c r="X433" s="22"/>
    </row>
    <row r="434" spans="24:24" x14ac:dyDescent="0.2">
      <c r="X434" s="22"/>
    </row>
    <row r="435" spans="24:24" x14ac:dyDescent="0.2">
      <c r="X435" s="22"/>
    </row>
    <row r="436" spans="24:24" x14ac:dyDescent="0.2">
      <c r="X436" s="22"/>
    </row>
    <row r="437" spans="24:24" x14ac:dyDescent="0.2">
      <c r="X437" s="22"/>
    </row>
    <row r="438" spans="24:24" x14ac:dyDescent="0.2">
      <c r="X438" s="22"/>
    </row>
    <row r="439" spans="24:24" x14ac:dyDescent="0.2">
      <c r="X439" s="22"/>
    </row>
    <row r="440" spans="24:24" x14ac:dyDescent="0.2">
      <c r="X440" s="22"/>
    </row>
    <row r="441" spans="24:24" x14ac:dyDescent="0.2">
      <c r="X441" s="22"/>
    </row>
    <row r="442" spans="24:24" x14ac:dyDescent="0.2">
      <c r="X442" s="22"/>
    </row>
    <row r="443" spans="24:24" x14ac:dyDescent="0.2">
      <c r="X443" s="22"/>
    </row>
    <row r="444" spans="24:24" x14ac:dyDescent="0.2">
      <c r="X444" s="22"/>
    </row>
    <row r="445" spans="24:24" x14ac:dyDescent="0.2">
      <c r="X445" s="22"/>
    </row>
    <row r="446" spans="24:24" x14ac:dyDescent="0.2">
      <c r="X446" s="22"/>
    </row>
    <row r="447" spans="24:24" x14ac:dyDescent="0.2">
      <c r="X447" s="22"/>
    </row>
    <row r="448" spans="24:24" x14ac:dyDescent="0.2">
      <c r="X448" s="22"/>
    </row>
    <row r="449" spans="24:24" x14ac:dyDescent="0.2">
      <c r="X449" s="22"/>
    </row>
    <row r="450" spans="24:24" x14ac:dyDescent="0.2">
      <c r="X450" s="22"/>
    </row>
    <row r="451" spans="24:24" x14ac:dyDescent="0.2">
      <c r="X451" s="22"/>
    </row>
    <row r="452" spans="24:24" x14ac:dyDescent="0.2">
      <c r="X452" s="22"/>
    </row>
    <row r="453" spans="24:24" x14ac:dyDescent="0.2">
      <c r="X453" s="22"/>
    </row>
    <row r="454" spans="24:24" x14ac:dyDescent="0.2">
      <c r="X454" s="22"/>
    </row>
    <row r="455" spans="24:24" x14ac:dyDescent="0.2">
      <c r="X455" s="22"/>
    </row>
    <row r="456" spans="24:24" x14ac:dyDescent="0.2">
      <c r="X456" s="22"/>
    </row>
    <row r="457" spans="24:24" x14ac:dyDescent="0.2">
      <c r="X457" s="22"/>
    </row>
    <row r="458" spans="24:24" x14ac:dyDescent="0.2">
      <c r="X458" s="22"/>
    </row>
    <row r="459" spans="24:24" x14ac:dyDescent="0.2">
      <c r="X459" s="22"/>
    </row>
    <row r="460" spans="24:24" x14ac:dyDescent="0.2">
      <c r="X460" s="22"/>
    </row>
    <row r="461" spans="24:24" x14ac:dyDescent="0.2">
      <c r="X461" s="22"/>
    </row>
    <row r="462" spans="24:24" x14ac:dyDescent="0.2">
      <c r="X462" s="22"/>
    </row>
    <row r="463" spans="24:24" x14ac:dyDescent="0.2">
      <c r="X463" s="22"/>
    </row>
    <row r="464" spans="24:24" x14ac:dyDescent="0.2">
      <c r="X464" s="22"/>
    </row>
    <row r="465" spans="24:24" x14ac:dyDescent="0.2">
      <c r="X465" s="22"/>
    </row>
    <row r="466" spans="24:24" x14ac:dyDescent="0.2">
      <c r="X466" s="22"/>
    </row>
    <row r="467" spans="24:24" x14ac:dyDescent="0.2">
      <c r="X467" s="22"/>
    </row>
    <row r="468" spans="24:24" x14ac:dyDescent="0.2">
      <c r="X468" s="22"/>
    </row>
    <row r="469" spans="24:24" x14ac:dyDescent="0.2">
      <c r="X469" s="22"/>
    </row>
    <row r="470" spans="24:24" x14ac:dyDescent="0.2">
      <c r="X470" s="22"/>
    </row>
    <row r="471" spans="24:24" x14ac:dyDescent="0.2">
      <c r="X471" s="22"/>
    </row>
    <row r="472" spans="24:24" x14ac:dyDescent="0.2">
      <c r="X472" s="22"/>
    </row>
    <row r="473" spans="24:24" x14ac:dyDescent="0.2">
      <c r="X473" s="22"/>
    </row>
    <row r="474" spans="24:24" x14ac:dyDescent="0.2">
      <c r="X474" s="22"/>
    </row>
    <row r="475" spans="24:24" x14ac:dyDescent="0.2">
      <c r="X475" s="22"/>
    </row>
    <row r="476" spans="24:24" x14ac:dyDescent="0.2">
      <c r="X476" s="22"/>
    </row>
    <row r="477" spans="24:24" x14ac:dyDescent="0.2">
      <c r="X477" s="22"/>
    </row>
    <row r="478" spans="24:24" x14ac:dyDescent="0.2">
      <c r="X478" s="22"/>
    </row>
    <row r="479" spans="24:24" x14ac:dyDescent="0.2">
      <c r="X479" s="22"/>
    </row>
    <row r="480" spans="24:24" x14ac:dyDescent="0.2">
      <c r="X480" s="22"/>
    </row>
    <row r="481" spans="24:24" x14ac:dyDescent="0.2">
      <c r="X481" s="22"/>
    </row>
    <row r="482" spans="24:24" x14ac:dyDescent="0.2">
      <c r="X482" s="22"/>
    </row>
    <row r="483" spans="24:24" x14ac:dyDescent="0.2">
      <c r="X483" s="22"/>
    </row>
    <row r="484" spans="24:24" x14ac:dyDescent="0.2">
      <c r="X484" s="22"/>
    </row>
    <row r="485" spans="24:24" x14ac:dyDescent="0.2">
      <c r="X485" s="22"/>
    </row>
    <row r="486" spans="24:24" x14ac:dyDescent="0.2">
      <c r="X486" s="22"/>
    </row>
    <row r="487" spans="24:24" x14ac:dyDescent="0.2">
      <c r="X487" s="22"/>
    </row>
    <row r="488" spans="24:24" x14ac:dyDescent="0.2">
      <c r="X488" s="22"/>
    </row>
    <row r="489" spans="24:24" x14ac:dyDescent="0.2">
      <c r="X489" s="22"/>
    </row>
    <row r="490" spans="24:24" x14ac:dyDescent="0.2">
      <c r="X490" s="22"/>
    </row>
    <row r="491" spans="24:24" x14ac:dyDescent="0.2">
      <c r="X491" s="22"/>
    </row>
    <row r="492" spans="24:24" x14ac:dyDescent="0.2">
      <c r="X492" s="22"/>
    </row>
    <row r="493" spans="24:24" x14ac:dyDescent="0.2">
      <c r="X493" s="22"/>
    </row>
    <row r="494" spans="24:24" x14ac:dyDescent="0.2">
      <c r="X494" s="22"/>
    </row>
    <row r="495" spans="24:24" x14ac:dyDescent="0.2">
      <c r="X495" s="22"/>
    </row>
    <row r="496" spans="24:24" x14ac:dyDescent="0.2">
      <c r="X496" s="22"/>
    </row>
    <row r="497" spans="24:24" x14ac:dyDescent="0.2">
      <c r="X497" s="22"/>
    </row>
    <row r="498" spans="24:24" x14ac:dyDescent="0.2">
      <c r="X498" s="22"/>
    </row>
    <row r="499" spans="24:24" x14ac:dyDescent="0.2">
      <c r="X499" s="22"/>
    </row>
    <row r="500" spans="24:24" x14ac:dyDescent="0.2">
      <c r="X500" s="22"/>
    </row>
    <row r="501" spans="24:24" x14ac:dyDescent="0.2">
      <c r="X501" s="22"/>
    </row>
    <row r="502" spans="24:24" x14ac:dyDescent="0.2">
      <c r="X502" s="22"/>
    </row>
    <row r="503" spans="24:24" x14ac:dyDescent="0.2">
      <c r="X503" s="22"/>
    </row>
    <row r="504" spans="24:24" x14ac:dyDescent="0.2">
      <c r="X504" s="22"/>
    </row>
    <row r="505" spans="24:24" x14ac:dyDescent="0.2">
      <c r="X505" s="22"/>
    </row>
    <row r="506" spans="24:24" x14ac:dyDescent="0.2">
      <c r="X506" s="22"/>
    </row>
    <row r="507" spans="24:24" x14ac:dyDescent="0.2">
      <c r="X507" s="22"/>
    </row>
    <row r="508" spans="24:24" x14ac:dyDescent="0.2">
      <c r="X508" s="22"/>
    </row>
    <row r="509" spans="24:24" x14ac:dyDescent="0.2">
      <c r="X509" s="22"/>
    </row>
    <row r="510" spans="24:24" x14ac:dyDescent="0.2">
      <c r="X510" s="22"/>
    </row>
    <row r="511" spans="24:24" x14ac:dyDescent="0.2">
      <c r="X511" s="22"/>
    </row>
    <row r="512" spans="24:24" x14ac:dyDescent="0.2">
      <c r="X512" s="22"/>
    </row>
    <row r="513" spans="24:24" x14ac:dyDescent="0.2">
      <c r="X513" s="22"/>
    </row>
    <row r="514" spans="24:24" x14ac:dyDescent="0.2">
      <c r="X514" s="22"/>
    </row>
    <row r="515" spans="24:24" x14ac:dyDescent="0.2">
      <c r="X515" s="22"/>
    </row>
    <row r="516" spans="24:24" x14ac:dyDescent="0.2">
      <c r="X516" s="22"/>
    </row>
    <row r="517" spans="24:24" x14ac:dyDescent="0.2">
      <c r="X517" s="22"/>
    </row>
    <row r="518" spans="24:24" x14ac:dyDescent="0.2">
      <c r="X518" s="22"/>
    </row>
    <row r="519" spans="24:24" x14ac:dyDescent="0.2">
      <c r="X519" s="22"/>
    </row>
    <row r="520" spans="24:24" x14ac:dyDescent="0.2">
      <c r="X520" s="22"/>
    </row>
    <row r="521" spans="24:24" x14ac:dyDescent="0.2">
      <c r="X521" s="22"/>
    </row>
    <row r="522" spans="24:24" x14ac:dyDescent="0.2">
      <c r="X522" s="22"/>
    </row>
    <row r="523" spans="24:24" x14ac:dyDescent="0.2">
      <c r="X523" s="22"/>
    </row>
    <row r="524" spans="24:24" x14ac:dyDescent="0.2">
      <c r="X524" s="22"/>
    </row>
    <row r="525" spans="24:24" x14ac:dyDescent="0.2">
      <c r="X525" s="22"/>
    </row>
    <row r="526" spans="24:24" x14ac:dyDescent="0.2">
      <c r="X526" s="22"/>
    </row>
    <row r="527" spans="24:24" x14ac:dyDescent="0.2">
      <c r="X527" s="22"/>
    </row>
    <row r="528" spans="24:24" x14ac:dyDescent="0.2">
      <c r="X528" s="22"/>
    </row>
    <row r="529" spans="24:24" x14ac:dyDescent="0.2">
      <c r="X529" s="22"/>
    </row>
    <row r="530" spans="24:24" x14ac:dyDescent="0.2">
      <c r="X530" s="22"/>
    </row>
    <row r="531" spans="24:24" x14ac:dyDescent="0.2">
      <c r="X531" s="22"/>
    </row>
    <row r="532" spans="24:24" x14ac:dyDescent="0.2">
      <c r="X532" s="22"/>
    </row>
    <row r="533" spans="24:24" x14ac:dyDescent="0.2">
      <c r="X533" s="22"/>
    </row>
    <row r="534" spans="24:24" x14ac:dyDescent="0.2">
      <c r="X534" s="22"/>
    </row>
    <row r="535" spans="24:24" x14ac:dyDescent="0.2">
      <c r="X535" s="22"/>
    </row>
    <row r="536" spans="24:24" x14ac:dyDescent="0.2">
      <c r="X536" s="22"/>
    </row>
    <row r="537" spans="24:24" x14ac:dyDescent="0.2">
      <c r="X537" s="22"/>
    </row>
    <row r="538" spans="24:24" x14ac:dyDescent="0.2">
      <c r="X538" s="22"/>
    </row>
    <row r="539" spans="24:24" x14ac:dyDescent="0.2">
      <c r="X539" s="22"/>
    </row>
    <row r="540" spans="24:24" x14ac:dyDescent="0.2">
      <c r="X540" s="22"/>
    </row>
    <row r="541" spans="24:24" x14ac:dyDescent="0.2">
      <c r="X541" s="22"/>
    </row>
    <row r="542" spans="24:24" x14ac:dyDescent="0.2">
      <c r="X542" s="22"/>
    </row>
    <row r="543" spans="24:24" x14ac:dyDescent="0.2">
      <c r="X543" s="22"/>
    </row>
    <row r="544" spans="24:24" x14ac:dyDescent="0.2">
      <c r="X544" s="22"/>
    </row>
    <row r="545" spans="24:24" x14ac:dyDescent="0.2">
      <c r="X545" s="22"/>
    </row>
    <row r="546" spans="24:24" x14ac:dyDescent="0.2">
      <c r="X546" s="22"/>
    </row>
    <row r="547" spans="24:24" x14ac:dyDescent="0.2">
      <c r="X547" s="22"/>
    </row>
    <row r="548" spans="24:24" x14ac:dyDescent="0.2">
      <c r="X548" s="22"/>
    </row>
    <row r="549" spans="24:24" x14ac:dyDescent="0.2">
      <c r="X549" s="22"/>
    </row>
    <row r="550" spans="24:24" x14ac:dyDescent="0.2">
      <c r="X550" s="22"/>
    </row>
    <row r="551" spans="24:24" x14ac:dyDescent="0.2">
      <c r="X551" s="22"/>
    </row>
    <row r="552" spans="24:24" x14ac:dyDescent="0.2">
      <c r="X552" s="22"/>
    </row>
    <row r="553" spans="24:24" x14ac:dyDescent="0.2">
      <c r="X553" s="22"/>
    </row>
    <row r="554" spans="24:24" x14ac:dyDescent="0.2">
      <c r="X554" s="22"/>
    </row>
    <row r="555" spans="24:24" x14ac:dyDescent="0.2">
      <c r="X555" s="22"/>
    </row>
    <row r="556" spans="24:24" x14ac:dyDescent="0.2">
      <c r="X556" s="22"/>
    </row>
    <row r="557" spans="24:24" x14ac:dyDescent="0.2">
      <c r="X557" s="22"/>
    </row>
    <row r="558" spans="24:24" x14ac:dyDescent="0.2">
      <c r="X558" s="22"/>
    </row>
    <row r="559" spans="24:24" x14ac:dyDescent="0.2">
      <c r="X559" s="22"/>
    </row>
    <row r="560" spans="24:24" x14ac:dyDescent="0.2">
      <c r="X560" s="22"/>
    </row>
    <row r="561" spans="24:24" x14ac:dyDescent="0.2">
      <c r="X561" s="22"/>
    </row>
    <row r="562" spans="24:24" x14ac:dyDescent="0.2">
      <c r="X562" s="22"/>
    </row>
    <row r="563" spans="24:24" x14ac:dyDescent="0.2">
      <c r="X563" s="22"/>
    </row>
    <row r="564" spans="24:24" x14ac:dyDescent="0.2">
      <c r="X564" s="22"/>
    </row>
    <row r="565" spans="24:24" x14ac:dyDescent="0.2">
      <c r="X565" s="22"/>
    </row>
    <row r="566" spans="24:24" x14ac:dyDescent="0.2">
      <c r="X566" s="22"/>
    </row>
    <row r="567" spans="24:24" x14ac:dyDescent="0.2">
      <c r="X567" s="22"/>
    </row>
    <row r="568" spans="24:24" x14ac:dyDescent="0.2">
      <c r="X568" s="22"/>
    </row>
    <row r="569" spans="24:24" x14ac:dyDescent="0.2">
      <c r="X569" s="22"/>
    </row>
    <row r="570" spans="24:24" x14ac:dyDescent="0.2">
      <c r="X570" s="22"/>
    </row>
    <row r="571" spans="24:24" x14ac:dyDescent="0.2">
      <c r="X571" s="22"/>
    </row>
    <row r="572" spans="24:24" x14ac:dyDescent="0.2">
      <c r="X572" s="22"/>
    </row>
    <row r="573" spans="24:24" x14ac:dyDescent="0.2">
      <c r="X573" s="22"/>
    </row>
    <row r="574" spans="24:24" x14ac:dyDescent="0.2">
      <c r="X574" s="22"/>
    </row>
    <row r="575" spans="24:24" x14ac:dyDescent="0.2">
      <c r="X575" s="22"/>
    </row>
    <row r="576" spans="24:24" x14ac:dyDescent="0.2">
      <c r="X576" s="22"/>
    </row>
    <row r="577" spans="24:24" x14ac:dyDescent="0.2">
      <c r="X577" s="22"/>
    </row>
    <row r="578" spans="24:24" x14ac:dyDescent="0.2">
      <c r="X578" s="22"/>
    </row>
    <row r="579" spans="24:24" x14ac:dyDescent="0.2">
      <c r="X579" s="22"/>
    </row>
    <row r="580" spans="24:24" x14ac:dyDescent="0.2">
      <c r="X580" s="22"/>
    </row>
    <row r="581" spans="24:24" x14ac:dyDescent="0.2">
      <c r="X581" s="22"/>
    </row>
    <row r="582" spans="24:24" x14ac:dyDescent="0.2">
      <c r="X582" s="22"/>
    </row>
    <row r="583" spans="24:24" x14ac:dyDescent="0.2">
      <c r="X583" s="22"/>
    </row>
    <row r="584" spans="24:24" x14ac:dyDescent="0.2">
      <c r="X584" s="22"/>
    </row>
    <row r="585" spans="24:24" x14ac:dyDescent="0.2">
      <c r="X585" s="22"/>
    </row>
    <row r="586" spans="24:24" x14ac:dyDescent="0.2">
      <c r="X586" s="22"/>
    </row>
    <row r="587" spans="24:24" x14ac:dyDescent="0.2">
      <c r="X587" s="22"/>
    </row>
    <row r="588" spans="24:24" x14ac:dyDescent="0.2">
      <c r="X588" s="22"/>
    </row>
    <row r="589" spans="24:24" x14ac:dyDescent="0.2">
      <c r="X589" s="22"/>
    </row>
    <row r="590" spans="24:24" x14ac:dyDescent="0.2">
      <c r="X590" s="22"/>
    </row>
    <row r="591" spans="24:24" x14ac:dyDescent="0.2">
      <c r="X591" s="22"/>
    </row>
    <row r="592" spans="24:24" x14ac:dyDescent="0.2">
      <c r="X592" s="22"/>
    </row>
    <row r="593" spans="24:24" x14ac:dyDescent="0.2">
      <c r="X593" s="22"/>
    </row>
    <row r="594" spans="24:24" x14ac:dyDescent="0.2">
      <c r="X594" s="22"/>
    </row>
    <row r="595" spans="24:24" x14ac:dyDescent="0.2">
      <c r="X595" s="22"/>
    </row>
    <row r="596" spans="24:24" x14ac:dyDescent="0.2">
      <c r="X596" s="22"/>
    </row>
    <row r="597" spans="24:24" x14ac:dyDescent="0.2">
      <c r="X597" s="22"/>
    </row>
    <row r="598" spans="24:24" x14ac:dyDescent="0.2">
      <c r="X598" s="22"/>
    </row>
    <row r="599" spans="24:24" x14ac:dyDescent="0.2">
      <c r="X599" s="22"/>
    </row>
    <row r="600" spans="24:24" x14ac:dyDescent="0.2">
      <c r="X600" s="22"/>
    </row>
    <row r="601" spans="24:24" x14ac:dyDescent="0.2">
      <c r="X601" s="22"/>
    </row>
    <row r="602" spans="24:24" x14ac:dyDescent="0.2">
      <c r="X602" s="22"/>
    </row>
    <row r="603" spans="24:24" x14ac:dyDescent="0.2">
      <c r="X603" s="22"/>
    </row>
    <row r="604" spans="24:24" x14ac:dyDescent="0.2">
      <c r="X604" s="22"/>
    </row>
    <row r="605" spans="24:24" x14ac:dyDescent="0.2">
      <c r="X605" s="22"/>
    </row>
    <row r="606" spans="24:24" x14ac:dyDescent="0.2">
      <c r="X606" s="22"/>
    </row>
    <row r="607" spans="24:24" x14ac:dyDescent="0.2">
      <c r="X607" s="22"/>
    </row>
    <row r="608" spans="24:24" x14ac:dyDescent="0.2">
      <c r="X608" s="22"/>
    </row>
    <row r="609" spans="24:24" x14ac:dyDescent="0.2">
      <c r="X609" s="22"/>
    </row>
    <row r="610" spans="24:24" x14ac:dyDescent="0.2">
      <c r="X610" s="22"/>
    </row>
    <row r="611" spans="24:24" x14ac:dyDescent="0.2">
      <c r="X611" s="22"/>
    </row>
    <row r="612" spans="24:24" x14ac:dyDescent="0.2">
      <c r="X612" s="22"/>
    </row>
    <row r="613" spans="24:24" x14ac:dyDescent="0.2">
      <c r="X613" s="22"/>
    </row>
    <row r="614" spans="24:24" x14ac:dyDescent="0.2">
      <c r="X614" s="22"/>
    </row>
    <row r="615" spans="24:24" x14ac:dyDescent="0.2">
      <c r="X615" s="22"/>
    </row>
    <row r="616" spans="24:24" x14ac:dyDescent="0.2">
      <c r="X616" s="22"/>
    </row>
    <row r="617" spans="24:24" x14ac:dyDescent="0.2">
      <c r="X617" s="22"/>
    </row>
    <row r="618" spans="24:24" x14ac:dyDescent="0.2">
      <c r="X618" s="22"/>
    </row>
    <row r="619" spans="24:24" x14ac:dyDescent="0.2">
      <c r="X619" s="22"/>
    </row>
    <row r="620" spans="24:24" x14ac:dyDescent="0.2">
      <c r="X620" s="22"/>
    </row>
    <row r="621" spans="24:24" x14ac:dyDescent="0.2">
      <c r="X621" s="22"/>
    </row>
    <row r="622" spans="24:24" x14ac:dyDescent="0.2">
      <c r="X622" s="22"/>
    </row>
    <row r="623" spans="24:24" x14ac:dyDescent="0.2">
      <c r="X623" s="22"/>
    </row>
    <row r="624" spans="24:24" x14ac:dyDescent="0.2">
      <c r="X624" s="22"/>
    </row>
    <row r="625" spans="24:24" x14ac:dyDescent="0.2">
      <c r="X625" s="22"/>
    </row>
    <row r="626" spans="24:24" x14ac:dyDescent="0.2">
      <c r="X626" s="22"/>
    </row>
    <row r="627" spans="24:24" x14ac:dyDescent="0.2">
      <c r="X627" s="22"/>
    </row>
    <row r="628" spans="24:24" x14ac:dyDescent="0.2">
      <c r="X628" s="22"/>
    </row>
    <row r="629" spans="24:24" x14ac:dyDescent="0.2">
      <c r="X629" s="22"/>
    </row>
    <row r="630" spans="24:24" x14ac:dyDescent="0.2">
      <c r="X630" s="22"/>
    </row>
    <row r="631" spans="24:24" x14ac:dyDescent="0.2">
      <c r="X631" s="22"/>
    </row>
    <row r="632" spans="24:24" x14ac:dyDescent="0.2">
      <c r="X632" s="22"/>
    </row>
    <row r="633" spans="24:24" x14ac:dyDescent="0.2">
      <c r="X633" s="22"/>
    </row>
    <row r="634" spans="24:24" x14ac:dyDescent="0.2">
      <c r="X634" s="22"/>
    </row>
    <row r="635" spans="24:24" x14ac:dyDescent="0.2">
      <c r="X635" s="22"/>
    </row>
    <row r="636" spans="24:24" x14ac:dyDescent="0.2">
      <c r="X636" s="22"/>
    </row>
    <row r="637" spans="24:24" x14ac:dyDescent="0.2">
      <c r="X637" s="22"/>
    </row>
    <row r="638" spans="24:24" x14ac:dyDescent="0.2">
      <c r="X638" s="22"/>
    </row>
    <row r="639" spans="24:24" x14ac:dyDescent="0.2">
      <c r="X639" s="22"/>
    </row>
    <row r="640" spans="24:24" x14ac:dyDescent="0.2">
      <c r="X640" s="22"/>
    </row>
    <row r="641" spans="24:24" x14ac:dyDescent="0.2">
      <c r="X641" s="22"/>
    </row>
    <row r="642" spans="24:24" x14ac:dyDescent="0.2">
      <c r="X642" s="22"/>
    </row>
    <row r="643" spans="24:24" x14ac:dyDescent="0.2">
      <c r="X643" s="22"/>
    </row>
    <row r="644" spans="24:24" x14ac:dyDescent="0.2">
      <c r="X644" s="22"/>
    </row>
    <row r="645" spans="24:24" x14ac:dyDescent="0.2">
      <c r="X645" s="22"/>
    </row>
    <row r="646" spans="24:24" x14ac:dyDescent="0.2">
      <c r="X646" s="22"/>
    </row>
    <row r="647" spans="24:24" x14ac:dyDescent="0.2">
      <c r="X647" s="22"/>
    </row>
    <row r="648" spans="24:24" x14ac:dyDescent="0.2">
      <c r="X648" s="22"/>
    </row>
    <row r="649" spans="24:24" x14ac:dyDescent="0.2">
      <c r="X649" s="22"/>
    </row>
    <row r="650" spans="24:24" x14ac:dyDescent="0.2">
      <c r="X650" s="22"/>
    </row>
    <row r="651" spans="24:24" x14ac:dyDescent="0.2">
      <c r="X651" s="22"/>
    </row>
    <row r="652" spans="24:24" x14ac:dyDescent="0.2">
      <c r="X652" s="22"/>
    </row>
    <row r="653" spans="24:24" x14ac:dyDescent="0.2">
      <c r="X653" s="22"/>
    </row>
    <row r="654" spans="24:24" x14ac:dyDescent="0.2">
      <c r="X654" s="22"/>
    </row>
    <row r="655" spans="24:24" x14ac:dyDescent="0.2">
      <c r="X655" s="22"/>
    </row>
    <row r="656" spans="24:24" x14ac:dyDescent="0.2">
      <c r="X656" s="22"/>
    </row>
    <row r="657" spans="24:24" x14ac:dyDescent="0.2">
      <c r="X657" s="22"/>
    </row>
    <row r="658" spans="24:24" x14ac:dyDescent="0.2">
      <c r="X658" s="22"/>
    </row>
    <row r="659" spans="24:24" x14ac:dyDescent="0.2">
      <c r="X659" s="22"/>
    </row>
    <row r="660" spans="24:24" x14ac:dyDescent="0.2">
      <c r="X660" s="22"/>
    </row>
    <row r="661" spans="24:24" x14ac:dyDescent="0.2">
      <c r="X661" s="22"/>
    </row>
    <row r="662" spans="24:24" x14ac:dyDescent="0.2">
      <c r="X662" s="22"/>
    </row>
    <row r="663" spans="24:24" x14ac:dyDescent="0.2">
      <c r="X663" s="22"/>
    </row>
    <row r="664" spans="24:24" x14ac:dyDescent="0.2">
      <c r="X664" s="22"/>
    </row>
    <row r="665" spans="24:24" x14ac:dyDescent="0.2">
      <c r="X665" s="22"/>
    </row>
    <row r="666" spans="24:24" x14ac:dyDescent="0.2">
      <c r="X666" s="22"/>
    </row>
    <row r="667" spans="24:24" x14ac:dyDescent="0.2">
      <c r="X667" s="22"/>
    </row>
    <row r="668" spans="24:24" x14ac:dyDescent="0.2">
      <c r="X668" s="22"/>
    </row>
    <row r="669" spans="24:24" x14ac:dyDescent="0.2">
      <c r="X669" s="22"/>
    </row>
    <row r="670" spans="24:24" x14ac:dyDescent="0.2">
      <c r="X670" s="22"/>
    </row>
    <row r="671" spans="24:24" x14ac:dyDescent="0.2">
      <c r="X671" s="22"/>
    </row>
    <row r="672" spans="24:24" x14ac:dyDescent="0.2">
      <c r="X672" s="22"/>
    </row>
    <row r="673" spans="24:24" x14ac:dyDescent="0.2">
      <c r="X673" s="22"/>
    </row>
    <row r="674" spans="24:24" x14ac:dyDescent="0.2">
      <c r="X674" s="22"/>
    </row>
    <row r="675" spans="24:24" x14ac:dyDescent="0.2">
      <c r="X675" s="22"/>
    </row>
    <row r="676" spans="24:24" x14ac:dyDescent="0.2">
      <c r="X676" s="22"/>
    </row>
    <row r="677" spans="24:24" x14ac:dyDescent="0.2">
      <c r="X677" s="22"/>
    </row>
    <row r="678" spans="24:24" x14ac:dyDescent="0.2">
      <c r="X678" s="22"/>
    </row>
    <row r="679" spans="24:24" x14ac:dyDescent="0.2">
      <c r="X679" s="22"/>
    </row>
    <row r="680" spans="24:24" x14ac:dyDescent="0.2">
      <c r="X680" s="22"/>
    </row>
    <row r="681" spans="24:24" x14ac:dyDescent="0.2">
      <c r="X681" s="22"/>
    </row>
    <row r="682" spans="24:24" x14ac:dyDescent="0.2">
      <c r="X682" s="22"/>
    </row>
    <row r="683" spans="24:24" x14ac:dyDescent="0.2">
      <c r="X683" s="22"/>
    </row>
    <row r="684" spans="24:24" x14ac:dyDescent="0.2">
      <c r="X684" s="22"/>
    </row>
    <row r="685" spans="24:24" x14ac:dyDescent="0.2">
      <c r="X685" s="22"/>
    </row>
    <row r="686" spans="24:24" x14ac:dyDescent="0.2">
      <c r="X686" s="22"/>
    </row>
    <row r="687" spans="24:24" x14ac:dyDescent="0.2">
      <c r="X687" s="22"/>
    </row>
    <row r="688" spans="24:24" x14ac:dyDescent="0.2">
      <c r="X688" s="22"/>
    </row>
    <row r="689" spans="24:24" x14ac:dyDescent="0.2">
      <c r="X689" s="22"/>
    </row>
    <row r="690" spans="24:24" x14ac:dyDescent="0.2">
      <c r="X690" s="22"/>
    </row>
    <row r="691" spans="24:24" x14ac:dyDescent="0.2">
      <c r="X691" s="22"/>
    </row>
    <row r="692" spans="24:24" x14ac:dyDescent="0.2">
      <c r="X692" s="22"/>
    </row>
    <row r="693" spans="24:24" x14ac:dyDescent="0.2">
      <c r="X693" s="22"/>
    </row>
    <row r="694" spans="24:24" x14ac:dyDescent="0.2">
      <c r="X694" s="22"/>
    </row>
    <row r="695" spans="24:24" x14ac:dyDescent="0.2">
      <c r="X695" s="22"/>
    </row>
    <row r="696" spans="24:24" x14ac:dyDescent="0.2">
      <c r="X696" s="22"/>
    </row>
    <row r="697" spans="24:24" x14ac:dyDescent="0.2">
      <c r="X697" s="22"/>
    </row>
    <row r="698" spans="24:24" x14ac:dyDescent="0.2">
      <c r="X698" s="22"/>
    </row>
    <row r="699" spans="24:24" x14ac:dyDescent="0.2">
      <c r="X699" s="22"/>
    </row>
    <row r="700" spans="24:24" x14ac:dyDescent="0.2">
      <c r="X700" s="22"/>
    </row>
    <row r="701" spans="24:24" x14ac:dyDescent="0.2">
      <c r="X701" s="22"/>
    </row>
    <row r="702" spans="24:24" x14ac:dyDescent="0.2">
      <c r="X702" s="22"/>
    </row>
    <row r="703" spans="24:24" x14ac:dyDescent="0.2">
      <c r="X703" s="22"/>
    </row>
    <row r="704" spans="24:24" x14ac:dyDescent="0.2">
      <c r="X704" s="22"/>
    </row>
    <row r="705" spans="24:24" x14ac:dyDescent="0.2">
      <c r="X705" s="22"/>
    </row>
    <row r="706" spans="24:24" x14ac:dyDescent="0.2">
      <c r="X706" s="22"/>
    </row>
    <row r="707" spans="24:24" x14ac:dyDescent="0.2">
      <c r="X707" s="22"/>
    </row>
    <row r="708" spans="24:24" x14ac:dyDescent="0.2">
      <c r="X708" s="22"/>
    </row>
    <row r="709" spans="24:24" x14ac:dyDescent="0.2">
      <c r="X709" s="22"/>
    </row>
    <row r="710" spans="24:24" x14ac:dyDescent="0.2">
      <c r="X710" s="22"/>
    </row>
    <row r="711" spans="24:24" x14ac:dyDescent="0.2">
      <c r="X711" s="22"/>
    </row>
    <row r="712" spans="24:24" x14ac:dyDescent="0.2">
      <c r="X712" s="22"/>
    </row>
    <row r="713" spans="24:24" x14ac:dyDescent="0.2">
      <c r="X713" s="22"/>
    </row>
    <row r="714" spans="24:24" x14ac:dyDescent="0.2">
      <c r="X714" s="22"/>
    </row>
    <row r="715" spans="24:24" x14ac:dyDescent="0.2">
      <c r="X715" s="22"/>
    </row>
    <row r="716" spans="24:24" x14ac:dyDescent="0.2">
      <c r="X716" s="22"/>
    </row>
    <row r="717" spans="24:24" x14ac:dyDescent="0.2">
      <c r="X717" s="22"/>
    </row>
    <row r="718" spans="24:24" x14ac:dyDescent="0.2">
      <c r="X718" s="22"/>
    </row>
    <row r="719" spans="24:24" x14ac:dyDescent="0.2">
      <c r="X719" s="22"/>
    </row>
    <row r="720" spans="24:24" x14ac:dyDescent="0.2">
      <c r="X720" s="22"/>
    </row>
    <row r="721" spans="24:24" x14ac:dyDescent="0.2">
      <c r="X721" s="22"/>
    </row>
    <row r="722" spans="24:24" x14ac:dyDescent="0.2">
      <c r="X722" s="22"/>
    </row>
    <row r="723" spans="24:24" x14ac:dyDescent="0.2">
      <c r="X723" s="22"/>
    </row>
    <row r="724" spans="24:24" x14ac:dyDescent="0.2">
      <c r="X724" s="22"/>
    </row>
    <row r="725" spans="24:24" x14ac:dyDescent="0.2">
      <c r="X725" s="22"/>
    </row>
    <row r="726" spans="24:24" x14ac:dyDescent="0.2">
      <c r="X726" s="22"/>
    </row>
    <row r="727" spans="24:24" x14ac:dyDescent="0.2">
      <c r="X727" s="22"/>
    </row>
    <row r="728" spans="24:24" x14ac:dyDescent="0.2">
      <c r="X728" s="22"/>
    </row>
    <row r="729" spans="24:24" x14ac:dyDescent="0.2">
      <c r="X729" s="22"/>
    </row>
    <row r="730" spans="24:24" x14ac:dyDescent="0.2">
      <c r="X730" s="22"/>
    </row>
    <row r="731" spans="24:24" x14ac:dyDescent="0.2">
      <c r="X731" s="22"/>
    </row>
    <row r="732" spans="24:24" x14ac:dyDescent="0.2">
      <c r="X732" s="22"/>
    </row>
    <row r="733" spans="24:24" x14ac:dyDescent="0.2">
      <c r="X733" s="22"/>
    </row>
    <row r="734" spans="24:24" x14ac:dyDescent="0.2">
      <c r="X734" s="22"/>
    </row>
    <row r="735" spans="24:24" x14ac:dyDescent="0.2">
      <c r="X735" s="22"/>
    </row>
    <row r="736" spans="24:24" x14ac:dyDescent="0.2">
      <c r="X736" s="22"/>
    </row>
    <row r="737" spans="24:24" x14ac:dyDescent="0.2">
      <c r="X737" s="22"/>
    </row>
    <row r="738" spans="24:24" x14ac:dyDescent="0.2">
      <c r="X738" s="22"/>
    </row>
    <row r="739" spans="24:24" x14ac:dyDescent="0.2">
      <c r="X739" s="22"/>
    </row>
    <row r="740" spans="24:24" x14ac:dyDescent="0.2">
      <c r="X740" s="22"/>
    </row>
    <row r="741" spans="24:24" x14ac:dyDescent="0.2">
      <c r="X741" s="22"/>
    </row>
    <row r="742" spans="24:24" x14ac:dyDescent="0.2">
      <c r="X742" s="22"/>
    </row>
    <row r="743" spans="24:24" x14ac:dyDescent="0.2">
      <c r="X743" s="22"/>
    </row>
    <row r="744" spans="24:24" x14ac:dyDescent="0.2">
      <c r="X744" s="22"/>
    </row>
    <row r="745" spans="24:24" x14ac:dyDescent="0.2">
      <c r="X745" s="22"/>
    </row>
    <row r="746" spans="24:24" x14ac:dyDescent="0.2">
      <c r="X746" s="22"/>
    </row>
    <row r="747" spans="24:24" x14ac:dyDescent="0.2">
      <c r="X747" s="22"/>
    </row>
    <row r="748" spans="24:24" x14ac:dyDescent="0.2">
      <c r="X748" s="22"/>
    </row>
    <row r="749" spans="24:24" x14ac:dyDescent="0.2">
      <c r="X749" s="22"/>
    </row>
    <row r="750" spans="24:24" x14ac:dyDescent="0.2">
      <c r="X750" s="22"/>
    </row>
    <row r="751" spans="24:24" x14ac:dyDescent="0.2">
      <c r="X751" s="22"/>
    </row>
    <row r="752" spans="24:24" x14ac:dyDescent="0.2">
      <c r="X752" s="22"/>
    </row>
    <row r="753" spans="24:24" x14ac:dyDescent="0.2">
      <c r="X753" s="22"/>
    </row>
    <row r="754" spans="24:24" x14ac:dyDescent="0.2">
      <c r="X754" s="22"/>
    </row>
    <row r="755" spans="24:24" x14ac:dyDescent="0.2">
      <c r="X755" s="22"/>
    </row>
    <row r="756" spans="24:24" x14ac:dyDescent="0.2">
      <c r="X756" s="22"/>
    </row>
    <row r="757" spans="24:24" x14ac:dyDescent="0.2">
      <c r="X757" s="22"/>
    </row>
    <row r="758" spans="24:24" x14ac:dyDescent="0.2">
      <c r="X758" s="22"/>
    </row>
    <row r="759" spans="24:24" x14ac:dyDescent="0.2">
      <c r="X759" s="22"/>
    </row>
    <row r="760" spans="24:24" x14ac:dyDescent="0.2">
      <c r="X760" s="22"/>
    </row>
    <row r="761" spans="24:24" x14ac:dyDescent="0.2">
      <c r="X761" s="22"/>
    </row>
    <row r="762" spans="24:24" x14ac:dyDescent="0.2">
      <c r="X762" s="22"/>
    </row>
    <row r="763" spans="24:24" x14ac:dyDescent="0.2">
      <c r="X763" s="22"/>
    </row>
    <row r="764" spans="24:24" x14ac:dyDescent="0.2">
      <c r="X764" s="22"/>
    </row>
    <row r="765" spans="24:24" x14ac:dyDescent="0.2">
      <c r="X765" s="22"/>
    </row>
    <row r="766" spans="24:24" x14ac:dyDescent="0.2">
      <c r="X766" s="22"/>
    </row>
    <row r="767" spans="24:24" x14ac:dyDescent="0.2">
      <c r="X767" s="22"/>
    </row>
    <row r="768" spans="24:24" x14ac:dyDescent="0.2">
      <c r="X768" s="22"/>
    </row>
    <row r="769" spans="24:24" x14ac:dyDescent="0.2">
      <c r="X769" s="22"/>
    </row>
    <row r="770" spans="24:24" x14ac:dyDescent="0.2">
      <c r="X770" s="22"/>
    </row>
    <row r="771" spans="24:24" x14ac:dyDescent="0.2">
      <c r="X771" s="22"/>
    </row>
    <row r="772" spans="24:24" x14ac:dyDescent="0.2">
      <c r="X772" s="22"/>
    </row>
    <row r="773" spans="24:24" x14ac:dyDescent="0.2">
      <c r="X773" s="22"/>
    </row>
    <row r="774" spans="24:24" x14ac:dyDescent="0.2">
      <c r="X774" s="22"/>
    </row>
    <row r="775" spans="24:24" x14ac:dyDescent="0.2">
      <c r="X775" s="22"/>
    </row>
    <row r="776" spans="24:24" x14ac:dyDescent="0.2">
      <c r="X776" s="22"/>
    </row>
    <row r="777" spans="24:24" x14ac:dyDescent="0.2">
      <c r="X777" s="22"/>
    </row>
    <row r="778" spans="24:24" x14ac:dyDescent="0.2">
      <c r="X778" s="22"/>
    </row>
    <row r="779" spans="24:24" x14ac:dyDescent="0.2">
      <c r="X779" s="22"/>
    </row>
    <row r="780" spans="24:24" x14ac:dyDescent="0.2">
      <c r="X780" s="22"/>
    </row>
    <row r="781" spans="24:24" x14ac:dyDescent="0.2">
      <c r="X781" s="22"/>
    </row>
    <row r="782" spans="24:24" x14ac:dyDescent="0.2">
      <c r="X782" s="22"/>
    </row>
    <row r="783" spans="24:24" x14ac:dyDescent="0.2">
      <c r="X783" s="22"/>
    </row>
    <row r="784" spans="24:24" x14ac:dyDescent="0.2">
      <c r="X784" s="22"/>
    </row>
    <row r="785" spans="24:24" x14ac:dyDescent="0.2">
      <c r="X785" s="22"/>
    </row>
    <row r="786" spans="24:24" x14ac:dyDescent="0.2">
      <c r="X786" s="22"/>
    </row>
    <row r="787" spans="24:24" x14ac:dyDescent="0.2">
      <c r="X787" s="22"/>
    </row>
    <row r="788" spans="24:24" x14ac:dyDescent="0.2">
      <c r="X788" s="22"/>
    </row>
    <row r="789" spans="24:24" x14ac:dyDescent="0.2">
      <c r="X789" s="22"/>
    </row>
    <row r="790" spans="24:24" x14ac:dyDescent="0.2">
      <c r="X790" s="22"/>
    </row>
    <row r="791" spans="24:24" x14ac:dyDescent="0.2">
      <c r="X791" s="22"/>
    </row>
    <row r="792" spans="24:24" x14ac:dyDescent="0.2">
      <c r="X792" s="22"/>
    </row>
    <row r="793" spans="24:24" x14ac:dyDescent="0.2">
      <c r="X793" s="22"/>
    </row>
    <row r="794" spans="24:24" x14ac:dyDescent="0.2">
      <c r="X794" s="22"/>
    </row>
    <row r="795" spans="24:24" x14ac:dyDescent="0.2">
      <c r="X795" s="22"/>
    </row>
    <row r="796" spans="24:24" x14ac:dyDescent="0.2">
      <c r="X796" s="22"/>
    </row>
    <row r="797" spans="24:24" x14ac:dyDescent="0.2">
      <c r="X797" s="22"/>
    </row>
    <row r="798" spans="24:24" x14ac:dyDescent="0.2">
      <c r="X798" s="22"/>
    </row>
    <row r="799" spans="24:24" x14ac:dyDescent="0.2">
      <c r="X799" s="22"/>
    </row>
    <row r="800" spans="24:24" x14ac:dyDescent="0.2">
      <c r="X800" s="22"/>
    </row>
    <row r="801" spans="24:24" x14ac:dyDescent="0.2">
      <c r="X801" s="22"/>
    </row>
    <row r="802" spans="24:24" x14ac:dyDescent="0.2">
      <c r="X802" s="22"/>
    </row>
    <row r="803" spans="24:24" x14ac:dyDescent="0.2">
      <c r="X803" s="22"/>
    </row>
    <row r="804" spans="24:24" x14ac:dyDescent="0.2">
      <c r="X804" s="22"/>
    </row>
    <row r="805" spans="24:24" x14ac:dyDescent="0.2">
      <c r="X805" s="22"/>
    </row>
    <row r="806" spans="24:24" x14ac:dyDescent="0.2">
      <c r="X806" s="22"/>
    </row>
    <row r="807" spans="24:24" x14ac:dyDescent="0.2">
      <c r="X807" s="22"/>
    </row>
    <row r="808" spans="24:24" x14ac:dyDescent="0.2">
      <c r="X808" s="22"/>
    </row>
    <row r="809" spans="24:24" x14ac:dyDescent="0.2">
      <c r="X809" s="22"/>
    </row>
    <row r="810" spans="24:24" x14ac:dyDescent="0.2">
      <c r="X810" s="22"/>
    </row>
    <row r="811" spans="24:24" x14ac:dyDescent="0.2">
      <c r="X811" s="22"/>
    </row>
    <row r="812" spans="24:24" x14ac:dyDescent="0.2">
      <c r="X812" s="22"/>
    </row>
    <row r="813" spans="24:24" x14ac:dyDescent="0.2">
      <c r="X813" s="22"/>
    </row>
    <row r="814" spans="24:24" x14ac:dyDescent="0.2">
      <c r="X814" s="22"/>
    </row>
    <row r="815" spans="24:24" x14ac:dyDescent="0.2">
      <c r="X815" s="22"/>
    </row>
    <row r="816" spans="24:24" x14ac:dyDescent="0.2">
      <c r="X816" s="22"/>
    </row>
    <row r="817" spans="24:24" x14ac:dyDescent="0.2">
      <c r="X817" s="22"/>
    </row>
    <row r="818" spans="24:24" x14ac:dyDescent="0.2">
      <c r="X818" s="22"/>
    </row>
    <row r="819" spans="24:24" x14ac:dyDescent="0.2">
      <c r="X819" s="22"/>
    </row>
    <row r="820" spans="24:24" x14ac:dyDescent="0.2">
      <c r="X820" s="22"/>
    </row>
    <row r="821" spans="24:24" x14ac:dyDescent="0.2">
      <c r="X821" s="22"/>
    </row>
    <row r="822" spans="24:24" x14ac:dyDescent="0.2">
      <c r="X822" s="22"/>
    </row>
    <row r="823" spans="24:24" x14ac:dyDescent="0.2">
      <c r="X823" s="22"/>
    </row>
    <row r="824" spans="24:24" x14ac:dyDescent="0.2">
      <c r="X824" s="22"/>
    </row>
    <row r="825" spans="24:24" x14ac:dyDescent="0.2">
      <c r="X825" s="22"/>
    </row>
    <row r="826" spans="24:24" x14ac:dyDescent="0.2">
      <c r="X826" s="22"/>
    </row>
    <row r="827" spans="24:24" x14ac:dyDescent="0.2">
      <c r="X827" s="22"/>
    </row>
    <row r="828" spans="24:24" x14ac:dyDescent="0.2">
      <c r="X828" s="22"/>
    </row>
    <row r="829" spans="24:24" x14ac:dyDescent="0.2">
      <c r="X829" s="22"/>
    </row>
    <row r="830" spans="24:24" x14ac:dyDescent="0.2">
      <c r="X830" s="22"/>
    </row>
    <row r="831" spans="24:24" x14ac:dyDescent="0.2">
      <c r="X831" s="22"/>
    </row>
    <row r="832" spans="24:24" x14ac:dyDescent="0.2">
      <c r="X832" s="22"/>
    </row>
    <row r="833" spans="24:24" x14ac:dyDescent="0.2">
      <c r="X833" s="22"/>
    </row>
    <row r="834" spans="24:24" x14ac:dyDescent="0.2">
      <c r="X834" s="22"/>
    </row>
    <row r="835" spans="24:24" x14ac:dyDescent="0.2">
      <c r="X835" s="22"/>
    </row>
    <row r="836" spans="24:24" x14ac:dyDescent="0.2">
      <c r="X836" s="22"/>
    </row>
    <row r="837" spans="24:24" x14ac:dyDescent="0.2">
      <c r="X837" s="22"/>
    </row>
    <row r="838" spans="24:24" x14ac:dyDescent="0.2">
      <c r="X838" s="22"/>
    </row>
    <row r="839" spans="24:24" x14ac:dyDescent="0.2">
      <c r="X839" s="22"/>
    </row>
    <row r="840" spans="24:24" x14ac:dyDescent="0.2">
      <c r="X840" s="22"/>
    </row>
    <row r="841" spans="24:24" x14ac:dyDescent="0.2">
      <c r="X841" s="22"/>
    </row>
    <row r="842" spans="24:24" x14ac:dyDescent="0.2">
      <c r="X842" s="22"/>
    </row>
    <row r="843" spans="24:24" x14ac:dyDescent="0.2">
      <c r="X843" s="22"/>
    </row>
    <row r="844" spans="24:24" x14ac:dyDescent="0.2">
      <c r="X844" s="22"/>
    </row>
    <row r="845" spans="24:24" x14ac:dyDescent="0.2">
      <c r="X845" s="22"/>
    </row>
    <row r="846" spans="24:24" x14ac:dyDescent="0.2">
      <c r="X846" s="22"/>
    </row>
    <row r="847" spans="24:24" x14ac:dyDescent="0.2">
      <c r="X847" s="22"/>
    </row>
    <row r="848" spans="24:24" x14ac:dyDescent="0.2">
      <c r="X848" s="22"/>
    </row>
    <row r="849" spans="24:24" x14ac:dyDescent="0.2">
      <c r="X849" s="22"/>
    </row>
    <row r="850" spans="24:24" x14ac:dyDescent="0.2">
      <c r="X850" s="22"/>
    </row>
    <row r="851" spans="24:24" x14ac:dyDescent="0.2">
      <c r="X851" s="22"/>
    </row>
    <row r="852" spans="24:24" x14ac:dyDescent="0.2">
      <c r="X852" s="22"/>
    </row>
    <row r="853" spans="24:24" x14ac:dyDescent="0.2">
      <c r="X853" s="22"/>
    </row>
    <row r="854" spans="24:24" x14ac:dyDescent="0.2">
      <c r="X854" s="22"/>
    </row>
    <row r="855" spans="24:24" x14ac:dyDescent="0.2">
      <c r="X855" s="22"/>
    </row>
    <row r="856" spans="24:24" x14ac:dyDescent="0.2">
      <c r="X856" s="22"/>
    </row>
    <row r="857" spans="24:24" x14ac:dyDescent="0.2">
      <c r="X857" s="22"/>
    </row>
    <row r="858" spans="24:24" x14ac:dyDescent="0.2">
      <c r="X858" s="22"/>
    </row>
    <row r="859" spans="24:24" x14ac:dyDescent="0.2">
      <c r="X859" s="22"/>
    </row>
    <row r="860" spans="24:24" x14ac:dyDescent="0.2">
      <c r="X860" s="22"/>
    </row>
    <row r="861" spans="24:24" x14ac:dyDescent="0.2">
      <c r="X861" s="22"/>
    </row>
    <row r="862" spans="24:24" x14ac:dyDescent="0.2">
      <c r="X862" s="22"/>
    </row>
    <row r="863" spans="24:24" x14ac:dyDescent="0.2">
      <c r="X863" s="22"/>
    </row>
    <row r="864" spans="24:24" x14ac:dyDescent="0.2">
      <c r="X864" s="22"/>
    </row>
    <row r="865" spans="24:24" x14ac:dyDescent="0.2">
      <c r="X865" s="22"/>
    </row>
    <row r="866" spans="24:24" x14ac:dyDescent="0.2">
      <c r="X866" s="22"/>
    </row>
    <row r="867" spans="24:24" x14ac:dyDescent="0.2">
      <c r="X867" s="22"/>
    </row>
    <row r="868" spans="24:24" x14ac:dyDescent="0.2">
      <c r="X868" s="22"/>
    </row>
    <row r="869" spans="24:24" x14ac:dyDescent="0.2">
      <c r="X869" s="22"/>
    </row>
    <row r="870" spans="24:24" x14ac:dyDescent="0.2">
      <c r="X870" s="22"/>
    </row>
    <row r="871" spans="24:24" x14ac:dyDescent="0.2">
      <c r="X871" s="22"/>
    </row>
    <row r="872" spans="24:24" x14ac:dyDescent="0.2">
      <c r="X872" s="22"/>
    </row>
    <row r="873" spans="24:24" x14ac:dyDescent="0.2">
      <c r="X873" s="22"/>
    </row>
    <row r="874" spans="24:24" x14ac:dyDescent="0.2">
      <c r="X874" s="22"/>
    </row>
    <row r="875" spans="24:24" x14ac:dyDescent="0.2">
      <c r="X875" s="22"/>
    </row>
    <row r="876" spans="24:24" x14ac:dyDescent="0.2">
      <c r="X876" s="22"/>
    </row>
    <row r="877" spans="24:24" x14ac:dyDescent="0.2">
      <c r="X877" s="22"/>
    </row>
    <row r="878" spans="24:24" x14ac:dyDescent="0.2">
      <c r="X878" s="22"/>
    </row>
    <row r="879" spans="24:24" x14ac:dyDescent="0.2">
      <c r="X879" s="22"/>
    </row>
    <row r="880" spans="24:24" x14ac:dyDescent="0.2">
      <c r="X880" s="22"/>
    </row>
    <row r="881" spans="24:24" x14ac:dyDescent="0.2">
      <c r="X881" s="22"/>
    </row>
    <row r="882" spans="24:24" x14ac:dyDescent="0.2">
      <c r="X882" s="22"/>
    </row>
    <row r="883" spans="24:24" x14ac:dyDescent="0.2">
      <c r="X883" s="22"/>
    </row>
    <row r="884" spans="24:24" x14ac:dyDescent="0.2">
      <c r="X884" s="22"/>
    </row>
    <row r="885" spans="24:24" x14ac:dyDescent="0.2">
      <c r="X885" s="22"/>
    </row>
    <row r="886" spans="24:24" x14ac:dyDescent="0.2">
      <c r="X886" s="22"/>
    </row>
    <row r="887" spans="24:24" x14ac:dyDescent="0.2">
      <c r="X887" s="22"/>
    </row>
    <row r="888" spans="24:24" x14ac:dyDescent="0.2">
      <c r="X888" s="22"/>
    </row>
    <row r="889" spans="24:24" x14ac:dyDescent="0.2">
      <c r="X889" s="22"/>
    </row>
    <row r="890" spans="24:24" x14ac:dyDescent="0.2">
      <c r="X890" s="22"/>
    </row>
    <row r="891" spans="24:24" x14ac:dyDescent="0.2">
      <c r="X891" s="22"/>
    </row>
    <row r="892" spans="24:24" x14ac:dyDescent="0.2">
      <c r="X892" s="22"/>
    </row>
    <row r="893" spans="24:24" x14ac:dyDescent="0.2">
      <c r="X893" s="22"/>
    </row>
    <row r="894" spans="24:24" x14ac:dyDescent="0.2">
      <c r="X894" s="22"/>
    </row>
    <row r="895" spans="24:24" x14ac:dyDescent="0.2">
      <c r="X895" s="22"/>
    </row>
    <row r="896" spans="24:24" x14ac:dyDescent="0.2">
      <c r="X896" s="22"/>
    </row>
    <row r="897" spans="24:24" x14ac:dyDescent="0.2">
      <c r="X897" s="22"/>
    </row>
    <row r="898" spans="24:24" x14ac:dyDescent="0.2">
      <c r="X898" s="22"/>
    </row>
    <row r="899" spans="24:24" x14ac:dyDescent="0.2">
      <c r="X899" s="22"/>
    </row>
    <row r="900" spans="24:24" x14ac:dyDescent="0.2">
      <c r="X900" s="22"/>
    </row>
    <row r="901" spans="24:24" x14ac:dyDescent="0.2">
      <c r="X901" s="22"/>
    </row>
    <row r="902" spans="24:24" x14ac:dyDescent="0.2">
      <c r="X902" s="22"/>
    </row>
    <row r="903" spans="24:24" x14ac:dyDescent="0.2">
      <c r="X903" s="22"/>
    </row>
    <row r="904" spans="24:24" x14ac:dyDescent="0.2">
      <c r="X904" s="22"/>
    </row>
    <row r="905" spans="24:24" x14ac:dyDescent="0.2">
      <c r="X905" s="22"/>
    </row>
    <row r="906" spans="24:24" x14ac:dyDescent="0.2">
      <c r="X906" s="22"/>
    </row>
    <row r="907" spans="24:24" x14ac:dyDescent="0.2">
      <c r="X907" s="22"/>
    </row>
    <row r="908" spans="24:24" x14ac:dyDescent="0.2">
      <c r="X908" s="22"/>
    </row>
    <row r="909" spans="24:24" x14ac:dyDescent="0.2">
      <c r="X909" s="22"/>
    </row>
    <row r="910" spans="24:24" x14ac:dyDescent="0.2">
      <c r="X910" s="22"/>
    </row>
    <row r="911" spans="24:24" x14ac:dyDescent="0.2">
      <c r="X911" s="22"/>
    </row>
    <row r="912" spans="24:24" x14ac:dyDescent="0.2">
      <c r="X912" s="22"/>
    </row>
    <row r="913" spans="24:24" x14ac:dyDescent="0.2">
      <c r="X913" s="22"/>
    </row>
    <row r="914" spans="24:24" x14ac:dyDescent="0.2">
      <c r="X914" s="22"/>
    </row>
    <row r="915" spans="24:24" x14ac:dyDescent="0.2">
      <c r="X915" s="22"/>
    </row>
    <row r="916" spans="24:24" x14ac:dyDescent="0.2">
      <c r="X916" s="22"/>
    </row>
    <row r="917" spans="24:24" x14ac:dyDescent="0.2">
      <c r="X917" s="22"/>
    </row>
    <row r="918" spans="24:24" x14ac:dyDescent="0.2">
      <c r="X918" s="22"/>
    </row>
    <row r="919" spans="24:24" x14ac:dyDescent="0.2">
      <c r="X919" s="22"/>
    </row>
    <row r="920" spans="24:24" x14ac:dyDescent="0.2">
      <c r="X920" s="22"/>
    </row>
    <row r="921" spans="24:24" x14ac:dyDescent="0.2">
      <c r="X921" s="22"/>
    </row>
    <row r="922" spans="24:24" x14ac:dyDescent="0.2">
      <c r="X922" s="22"/>
    </row>
    <row r="923" spans="24:24" x14ac:dyDescent="0.2">
      <c r="X923" s="22"/>
    </row>
    <row r="924" spans="24:24" x14ac:dyDescent="0.2">
      <c r="X924" s="22"/>
    </row>
    <row r="925" spans="24:24" x14ac:dyDescent="0.2">
      <c r="X925" s="22"/>
    </row>
    <row r="926" spans="24:24" x14ac:dyDescent="0.2">
      <c r="X926" s="22"/>
    </row>
    <row r="927" spans="24:24" x14ac:dyDescent="0.2">
      <c r="X927" s="22"/>
    </row>
    <row r="928" spans="24:24" x14ac:dyDescent="0.2">
      <c r="X928" s="22"/>
    </row>
    <row r="929" spans="24:24" x14ac:dyDescent="0.2">
      <c r="X929" s="22"/>
    </row>
    <row r="930" spans="24:24" x14ac:dyDescent="0.2">
      <c r="X930" s="22"/>
    </row>
    <row r="931" spans="24:24" x14ac:dyDescent="0.2">
      <c r="X931" s="22"/>
    </row>
    <row r="932" spans="24:24" x14ac:dyDescent="0.2">
      <c r="X932" s="22"/>
    </row>
    <row r="933" spans="24:24" x14ac:dyDescent="0.2">
      <c r="X933" s="22"/>
    </row>
    <row r="934" spans="24:24" x14ac:dyDescent="0.2">
      <c r="X934" s="22"/>
    </row>
    <row r="935" spans="24:24" x14ac:dyDescent="0.2">
      <c r="X935" s="22"/>
    </row>
    <row r="936" spans="24:24" x14ac:dyDescent="0.2">
      <c r="X936" s="22"/>
    </row>
    <row r="937" spans="24:24" x14ac:dyDescent="0.2">
      <c r="X937" s="22"/>
    </row>
    <row r="938" spans="24:24" x14ac:dyDescent="0.2">
      <c r="X938" s="22"/>
    </row>
    <row r="939" spans="24:24" x14ac:dyDescent="0.2">
      <c r="X939" s="22"/>
    </row>
    <row r="940" spans="24:24" x14ac:dyDescent="0.2">
      <c r="X940" s="22"/>
    </row>
    <row r="941" spans="24:24" x14ac:dyDescent="0.2">
      <c r="X941" s="22"/>
    </row>
    <row r="942" spans="24:24" x14ac:dyDescent="0.2">
      <c r="X942" s="22"/>
    </row>
    <row r="943" spans="24:24" x14ac:dyDescent="0.2">
      <c r="X943" s="22"/>
    </row>
    <row r="944" spans="24:24" x14ac:dyDescent="0.2">
      <c r="X944" s="22"/>
    </row>
    <row r="945" spans="24:24" x14ac:dyDescent="0.2">
      <c r="X945" s="22"/>
    </row>
    <row r="946" spans="24:24" x14ac:dyDescent="0.2">
      <c r="X946" s="22"/>
    </row>
    <row r="947" spans="24:24" x14ac:dyDescent="0.2">
      <c r="X947" s="22"/>
    </row>
    <row r="948" spans="24:24" x14ac:dyDescent="0.2">
      <c r="X948" s="22"/>
    </row>
    <row r="949" spans="24:24" x14ac:dyDescent="0.2">
      <c r="X949" s="22"/>
    </row>
    <row r="950" spans="24:24" x14ac:dyDescent="0.2">
      <c r="X950" s="22"/>
    </row>
    <row r="951" spans="24:24" x14ac:dyDescent="0.2">
      <c r="X951" s="22"/>
    </row>
    <row r="952" spans="24:24" x14ac:dyDescent="0.2">
      <c r="X952" s="22"/>
    </row>
    <row r="953" spans="24:24" x14ac:dyDescent="0.2">
      <c r="X953" s="22"/>
    </row>
    <row r="954" spans="24:24" x14ac:dyDescent="0.2">
      <c r="X954" s="22"/>
    </row>
    <row r="955" spans="24:24" x14ac:dyDescent="0.2">
      <c r="X955" s="22"/>
    </row>
    <row r="956" spans="24:24" x14ac:dyDescent="0.2">
      <c r="X956" s="22"/>
    </row>
    <row r="957" spans="24:24" x14ac:dyDescent="0.2">
      <c r="X957" s="22"/>
    </row>
    <row r="958" spans="24:24" x14ac:dyDescent="0.2">
      <c r="X958" s="22"/>
    </row>
    <row r="959" spans="24:24" x14ac:dyDescent="0.2">
      <c r="X959" s="22"/>
    </row>
    <row r="960" spans="24:24" x14ac:dyDescent="0.2">
      <c r="X960" s="22"/>
    </row>
    <row r="961" spans="24:24" x14ac:dyDescent="0.2">
      <c r="X961" s="22"/>
    </row>
    <row r="962" spans="24:24" x14ac:dyDescent="0.2">
      <c r="X962" s="22"/>
    </row>
    <row r="963" spans="24:24" x14ac:dyDescent="0.2">
      <c r="X963" s="22"/>
    </row>
    <row r="964" spans="24:24" x14ac:dyDescent="0.2">
      <c r="X964" s="22"/>
    </row>
    <row r="965" spans="24:24" x14ac:dyDescent="0.2">
      <c r="X965" s="22"/>
    </row>
    <row r="966" spans="24:24" x14ac:dyDescent="0.2">
      <c r="X966" s="22"/>
    </row>
    <row r="967" spans="24:24" x14ac:dyDescent="0.2">
      <c r="X967" s="22"/>
    </row>
    <row r="968" spans="24:24" x14ac:dyDescent="0.2">
      <c r="X968" s="22"/>
    </row>
    <row r="969" spans="24:24" x14ac:dyDescent="0.2">
      <c r="X969" s="22"/>
    </row>
    <row r="970" spans="24:24" x14ac:dyDescent="0.2">
      <c r="X970" s="22"/>
    </row>
    <row r="971" spans="24:24" x14ac:dyDescent="0.2">
      <c r="X971" s="22"/>
    </row>
    <row r="972" spans="24:24" x14ac:dyDescent="0.2">
      <c r="X972" s="22"/>
    </row>
    <row r="973" spans="24:24" x14ac:dyDescent="0.2">
      <c r="X973" s="22"/>
    </row>
    <row r="974" spans="24:24" x14ac:dyDescent="0.2">
      <c r="X974" s="22"/>
    </row>
    <row r="975" spans="24:24" x14ac:dyDescent="0.2">
      <c r="X975" s="22"/>
    </row>
    <row r="976" spans="24:24" x14ac:dyDescent="0.2">
      <c r="X976" s="22"/>
    </row>
    <row r="977" spans="24:24" x14ac:dyDescent="0.2">
      <c r="X977" s="22"/>
    </row>
    <row r="978" spans="24:24" x14ac:dyDescent="0.2">
      <c r="X978" s="22"/>
    </row>
    <row r="979" spans="24:24" x14ac:dyDescent="0.2">
      <c r="X979" s="22"/>
    </row>
    <row r="980" spans="24:24" x14ac:dyDescent="0.2">
      <c r="X980" s="22"/>
    </row>
    <row r="981" spans="24:24" x14ac:dyDescent="0.2">
      <c r="X981" s="22"/>
    </row>
    <row r="982" spans="24:24" x14ac:dyDescent="0.2">
      <c r="X982" s="22"/>
    </row>
    <row r="983" spans="24:24" x14ac:dyDescent="0.2">
      <c r="X983" s="22"/>
    </row>
    <row r="984" spans="24:24" x14ac:dyDescent="0.2">
      <c r="X984" s="22"/>
    </row>
    <row r="985" spans="24:24" x14ac:dyDescent="0.2">
      <c r="X985" s="22"/>
    </row>
    <row r="986" spans="24:24" x14ac:dyDescent="0.2">
      <c r="X986" s="22"/>
    </row>
    <row r="987" spans="24:24" x14ac:dyDescent="0.2">
      <c r="X987" s="22"/>
    </row>
    <row r="988" spans="24:24" x14ac:dyDescent="0.2">
      <c r="X988" s="22"/>
    </row>
    <row r="989" spans="24:24" x14ac:dyDescent="0.2">
      <c r="X989" s="22"/>
    </row>
    <row r="990" spans="24:24" x14ac:dyDescent="0.2">
      <c r="X990" s="22"/>
    </row>
    <row r="991" spans="24:24" x14ac:dyDescent="0.2">
      <c r="X991" s="22"/>
    </row>
    <row r="992" spans="24:24" x14ac:dyDescent="0.2">
      <c r="X992" s="22"/>
    </row>
    <row r="993" spans="24:24" x14ac:dyDescent="0.2">
      <c r="X993" s="22"/>
    </row>
    <row r="994" spans="24:24" x14ac:dyDescent="0.2">
      <c r="X994" s="22"/>
    </row>
    <row r="995" spans="24:24" x14ac:dyDescent="0.2">
      <c r="X995" s="22"/>
    </row>
    <row r="996" spans="24:24" x14ac:dyDescent="0.2">
      <c r="X996" s="22"/>
    </row>
    <row r="997" spans="24:24" x14ac:dyDescent="0.2">
      <c r="X997" s="22"/>
    </row>
    <row r="998" spans="24:24" x14ac:dyDescent="0.2">
      <c r="X998" s="22"/>
    </row>
    <row r="999" spans="24:24" x14ac:dyDescent="0.2">
      <c r="X999" s="22"/>
    </row>
    <row r="1000" spans="24:24" x14ac:dyDescent="0.2">
      <c r="X1000" s="22"/>
    </row>
    <row r="1001" spans="24:24" x14ac:dyDescent="0.2">
      <c r="X1001" s="22"/>
    </row>
    <row r="1002" spans="24:24" x14ac:dyDescent="0.2">
      <c r="X1002" s="22"/>
    </row>
    <row r="1003" spans="24:24" x14ac:dyDescent="0.2">
      <c r="X1003" s="22"/>
    </row>
    <row r="1004" spans="24:24" x14ac:dyDescent="0.2">
      <c r="X1004" s="22"/>
    </row>
    <row r="1005" spans="24:24" x14ac:dyDescent="0.2">
      <c r="X1005" s="22"/>
    </row>
    <row r="1006" spans="24:24" x14ac:dyDescent="0.2">
      <c r="X1006" s="22"/>
    </row>
    <row r="1007" spans="24:24" x14ac:dyDescent="0.2">
      <c r="X1007" s="22"/>
    </row>
    <row r="1008" spans="24:24" x14ac:dyDescent="0.2">
      <c r="X1008" s="22"/>
    </row>
    <row r="1009" spans="24:24" x14ac:dyDescent="0.2">
      <c r="X1009" s="22"/>
    </row>
    <row r="1010" spans="24:24" x14ac:dyDescent="0.2">
      <c r="X1010" s="22"/>
    </row>
    <row r="1011" spans="24:24" x14ac:dyDescent="0.2">
      <c r="X1011" s="22"/>
    </row>
    <row r="1012" spans="24:24" x14ac:dyDescent="0.2">
      <c r="X1012" s="22"/>
    </row>
    <row r="1013" spans="24:24" x14ac:dyDescent="0.2">
      <c r="X1013" s="22"/>
    </row>
    <row r="1014" spans="24:24" x14ac:dyDescent="0.2">
      <c r="X1014" s="22"/>
    </row>
    <row r="1015" spans="24:24" x14ac:dyDescent="0.2">
      <c r="X1015" s="22"/>
    </row>
    <row r="1016" spans="24:24" x14ac:dyDescent="0.2">
      <c r="X1016" s="22"/>
    </row>
    <row r="1017" spans="24:24" x14ac:dyDescent="0.2">
      <c r="X1017" s="22"/>
    </row>
    <row r="1018" spans="24:24" x14ac:dyDescent="0.2">
      <c r="X1018" s="22"/>
    </row>
    <row r="1019" spans="24:24" x14ac:dyDescent="0.2">
      <c r="X1019" s="22"/>
    </row>
    <row r="1020" spans="24:24" x14ac:dyDescent="0.2">
      <c r="X1020" s="22"/>
    </row>
    <row r="1021" spans="24:24" x14ac:dyDescent="0.2">
      <c r="X1021" s="22"/>
    </row>
    <row r="1022" spans="24:24" x14ac:dyDescent="0.2">
      <c r="X1022" s="22"/>
    </row>
    <row r="1023" spans="24:24" x14ac:dyDescent="0.2">
      <c r="X1023" s="22"/>
    </row>
    <row r="1024" spans="24:24" x14ac:dyDescent="0.2">
      <c r="X1024" s="22"/>
    </row>
    <row r="1025" spans="24:24" x14ac:dyDescent="0.2">
      <c r="X1025" s="22"/>
    </row>
    <row r="1026" spans="24:24" x14ac:dyDescent="0.2">
      <c r="X1026" s="22"/>
    </row>
    <row r="1027" spans="24:24" x14ac:dyDescent="0.2">
      <c r="X1027" s="22"/>
    </row>
    <row r="1028" spans="24:24" x14ac:dyDescent="0.2">
      <c r="X1028" s="22"/>
    </row>
    <row r="1029" spans="24:24" x14ac:dyDescent="0.2">
      <c r="X1029" s="22"/>
    </row>
    <row r="1030" spans="24:24" x14ac:dyDescent="0.2">
      <c r="X1030" s="22"/>
    </row>
    <row r="1031" spans="24:24" x14ac:dyDescent="0.2">
      <c r="X1031" s="22"/>
    </row>
    <row r="1032" spans="24:24" x14ac:dyDescent="0.2">
      <c r="X1032" s="22"/>
    </row>
    <row r="1033" spans="24:24" x14ac:dyDescent="0.2">
      <c r="X1033" s="22"/>
    </row>
    <row r="1034" spans="24:24" x14ac:dyDescent="0.2">
      <c r="X1034" s="22"/>
    </row>
    <row r="1035" spans="24:24" x14ac:dyDescent="0.2">
      <c r="X1035" s="22"/>
    </row>
    <row r="1036" spans="24:24" x14ac:dyDescent="0.2">
      <c r="X1036" s="22"/>
    </row>
    <row r="1037" spans="24:24" x14ac:dyDescent="0.2">
      <c r="X1037" s="22"/>
    </row>
    <row r="1038" spans="24:24" x14ac:dyDescent="0.2">
      <c r="X1038" s="22"/>
    </row>
    <row r="1039" spans="24:24" x14ac:dyDescent="0.2">
      <c r="X1039" s="22"/>
    </row>
    <row r="1040" spans="24:24" x14ac:dyDescent="0.2">
      <c r="X1040" s="22"/>
    </row>
    <row r="1041" spans="24:24" x14ac:dyDescent="0.2">
      <c r="X1041" s="22"/>
    </row>
    <row r="1042" spans="24:24" x14ac:dyDescent="0.2">
      <c r="X1042" s="22"/>
    </row>
    <row r="1043" spans="24:24" x14ac:dyDescent="0.2">
      <c r="X1043" s="22"/>
    </row>
    <row r="1044" spans="24:24" x14ac:dyDescent="0.2">
      <c r="X1044" s="22"/>
    </row>
    <row r="1045" spans="24:24" x14ac:dyDescent="0.2">
      <c r="X1045" s="22"/>
    </row>
    <row r="1046" spans="24:24" x14ac:dyDescent="0.2">
      <c r="X1046" s="22"/>
    </row>
    <row r="1047" spans="24:24" x14ac:dyDescent="0.2">
      <c r="X1047" s="22"/>
    </row>
    <row r="1048" spans="24:24" x14ac:dyDescent="0.2">
      <c r="X1048" s="22"/>
    </row>
    <row r="1049" spans="24:24" x14ac:dyDescent="0.2">
      <c r="X1049" s="22"/>
    </row>
    <row r="1050" spans="24:24" x14ac:dyDescent="0.2">
      <c r="X1050" s="22"/>
    </row>
    <row r="1051" spans="24:24" x14ac:dyDescent="0.2">
      <c r="X1051" s="22"/>
    </row>
    <row r="1052" spans="24:24" x14ac:dyDescent="0.2">
      <c r="X1052" s="22"/>
    </row>
    <row r="1053" spans="24:24" x14ac:dyDescent="0.2">
      <c r="X1053" s="22"/>
    </row>
    <row r="1054" spans="24:24" x14ac:dyDescent="0.2">
      <c r="X1054" s="22"/>
    </row>
    <row r="1055" spans="24:24" x14ac:dyDescent="0.2">
      <c r="X1055" s="22"/>
    </row>
    <row r="1056" spans="24:24" x14ac:dyDescent="0.2">
      <c r="X1056" s="22"/>
    </row>
    <row r="1057" spans="24:24" x14ac:dyDescent="0.2">
      <c r="X1057" s="22"/>
    </row>
    <row r="1058" spans="24:24" x14ac:dyDescent="0.2">
      <c r="X1058" s="22"/>
    </row>
    <row r="1059" spans="24:24" x14ac:dyDescent="0.2">
      <c r="X1059" s="22"/>
    </row>
    <row r="1060" spans="24:24" x14ac:dyDescent="0.2">
      <c r="X1060" s="22"/>
    </row>
    <row r="1061" spans="24:24" x14ac:dyDescent="0.2">
      <c r="X1061" s="22"/>
    </row>
    <row r="1062" spans="24:24" x14ac:dyDescent="0.2">
      <c r="X1062" s="22"/>
    </row>
    <row r="1063" spans="24:24" x14ac:dyDescent="0.2">
      <c r="X1063" s="22"/>
    </row>
    <row r="1064" spans="24:24" x14ac:dyDescent="0.2">
      <c r="X1064" s="22"/>
    </row>
    <row r="1065" spans="24:24" x14ac:dyDescent="0.2">
      <c r="X1065" s="22"/>
    </row>
    <row r="1066" spans="24:24" x14ac:dyDescent="0.2">
      <c r="X1066" s="22"/>
    </row>
    <row r="1067" spans="24:24" x14ac:dyDescent="0.2">
      <c r="X1067" s="22"/>
    </row>
    <row r="1068" spans="24:24" x14ac:dyDescent="0.2">
      <c r="X1068" s="22"/>
    </row>
    <row r="1069" spans="24:24" x14ac:dyDescent="0.2">
      <c r="X1069" s="22"/>
    </row>
    <row r="1070" spans="24:24" x14ac:dyDescent="0.2">
      <c r="X1070" s="22"/>
    </row>
    <row r="1071" spans="24:24" x14ac:dyDescent="0.2">
      <c r="X1071" s="22"/>
    </row>
    <row r="1072" spans="24:24" x14ac:dyDescent="0.2">
      <c r="X1072" s="22"/>
    </row>
    <row r="1073" spans="24:24" x14ac:dyDescent="0.2">
      <c r="X1073" s="22"/>
    </row>
    <row r="1074" spans="24:24" x14ac:dyDescent="0.2">
      <c r="X1074" s="22"/>
    </row>
    <row r="1075" spans="24:24" x14ac:dyDescent="0.2">
      <c r="X1075" s="22"/>
    </row>
    <row r="1076" spans="24:24" x14ac:dyDescent="0.2">
      <c r="X1076" s="22"/>
    </row>
    <row r="1077" spans="24:24" x14ac:dyDescent="0.2">
      <c r="X1077" s="22"/>
    </row>
    <row r="1078" spans="24:24" x14ac:dyDescent="0.2">
      <c r="X1078" s="22"/>
    </row>
    <row r="1079" spans="24:24" x14ac:dyDescent="0.2">
      <c r="X1079" s="22"/>
    </row>
    <row r="1080" spans="24:24" x14ac:dyDescent="0.2">
      <c r="X1080" s="22"/>
    </row>
    <row r="1081" spans="24:24" x14ac:dyDescent="0.2">
      <c r="X1081" s="22"/>
    </row>
    <row r="1082" spans="24:24" x14ac:dyDescent="0.2">
      <c r="X1082" s="22"/>
    </row>
    <row r="1083" spans="24:24" x14ac:dyDescent="0.2">
      <c r="X1083" s="22"/>
    </row>
    <row r="1084" spans="24:24" x14ac:dyDescent="0.2">
      <c r="X1084" s="22"/>
    </row>
    <row r="1085" spans="24:24" x14ac:dyDescent="0.2">
      <c r="X1085" s="22"/>
    </row>
    <row r="1086" spans="24:24" x14ac:dyDescent="0.2">
      <c r="X1086" s="22"/>
    </row>
    <row r="1087" spans="24:24" x14ac:dyDescent="0.2">
      <c r="X1087" s="22"/>
    </row>
    <row r="1088" spans="24:24" x14ac:dyDescent="0.2">
      <c r="X1088" s="22"/>
    </row>
    <row r="1089" spans="24:24" x14ac:dyDescent="0.2">
      <c r="X1089" s="22"/>
    </row>
    <row r="1090" spans="24:24" x14ac:dyDescent="0.2">
      <c r="X1090" s="22"/>
    </row>
    <row r="1091" spans="24:24" x14ac:dyDescent="0.2">
      <c r="X1091" s="22"/>
    </row>
    <row r="1092" spans="24:24" x14ac:dyDescent="0.2">
      <c r="X1092" s="22"/>
    </row>
    <row r="1093" spans="24:24" x14ac:dyDescent="0.2">
      <c r="X1093" s="22"/>
    </row>
    <row r="1094" spans="24:24" x14ac:dyDescent="0.2">
      <c r="X1094" s="22"/>
    </row>
    <row r="1095" spans="24:24" x14ac:dyDescent="0.2">
      <c r="X1095" s="22"/>
    </row>
    <row r="1096" spans="24:24" x14ac:dyDescent="0.2">
      <c r="X1096" s="22"/>
    </row>
    <row r="1097" spans="24:24" x14ac:dyDescent="0.2">
      <c r="X1097" s="22"/>
    </row>
    <row r="1098" spans="24:24" x14ac:dyDescent="0.2">
      <c r="X1098" s="22"/>
    </row>
    <row r="1099" spans="24:24" x14ac:dyDescent="0.2">
      <c r="X1099" s="22"/>
    </row>
    <row r="1100" spans="24:24" x14ac:dyDescent="0.2">
      <c r="X1100" s="22"/>
    </row>
    <row r="1101" spans="24:24" x14ac:dyDescent="0.2">
      <c r="X1101" s="22"/>
    </row>
    <row r="1102" spans="24:24" x14ac:dyDescent="0.2">
      <c r="X1102" s="22"/>
    </row>
    <row r="1103" spans="24:24" x14ac:dyDescent="0.2">
      <c r="X1103" s="22"/>
    </row>
    <row r="1104" spans="24:24" x14ac:dyDescent="0.2">
      <c r="X1104" s="22"/>
    </row>
    <row r="1105" spans="24:24" x14ac:dyDescent="0.2">
      <c r="X1105" s="22"/>
    </row>
    <row r="1106" spans="24:24" x14ac:dyDescent="0.2">
      <c r="X1106" s="22"/>
    </row>
    <row r="1107" spans="24:24" x14ac:dyDescent="0.2">
      <c r="X1107" s="22"/>
    </row>
    <row r="1108" spans="24:24" x14ac:dyDescent="0.2">
      <c r="X1108" s="22"/>
    </row>
    <row r="1109" spans="24:24" x14ac:dyDescent="0.2">
      <c r="X1109" s="22"/>
    </row>
    <row r="1110" spans="24:24" x14ac:dyDescent="0.2">
      <c r="X1110" s="22"/>
    </row>
    <row r="1111" spans="24:24" x14ac:dyDescent="0.2">
      <c r="X1111" s="22"/>
    </row>
    <row r="1112" spans="24:24" x14ac:dyDescent="0.2">
      <c r="X1112" s="22"/>
    </row>
    <row r="1113" spans="24:24" x14ac:dyDescent="0.2">
      <c r="X1113" s="22"/>
    </row>
    <row r="1114" spans="24:24" x14ac:dyDescent="0.2">
      <c r="X1114" s="22"/>
    </row>
    <row r="1115" spans="24:24" x14ac:dyDescent="0.2">
      <c r="X1115" s="22"/>
    </row>
    <row r="1116" spans="24:24" x14ac:dyDescent="0.2">
      <c r="X1116" s="22"/>
    </row>
    <row r="1117" spans="24:24" x14ac:dyDescent="0.2">
      <c r="X1117" s="22"/>
    </row>
    <row r="1118" spans="24:24" x14ac:dyDescent="0.2">
      <c r="X1118" s="22"/>
    </row>
    <row r="1119" spans="24:24" x14ac:dyDescent="0.2">
      <c r="X1119" s="22"/>
    </row>
    <row r="1120" spans="24:24" x14ac:dyDescent="0.2">
      <c r="X1120" s="22"/>
    </row>
    <row r="1121" spans="24:24" x14ac:dyDescent="0.2">
      <c r="X1121" s="22"/>
    </row>
    <row r="1122" spans="24:24" x14ac:dyDescent="0.2">
      <c r="X1122" s="22"/>
    </row>
    <row r="1123" spans="24:24" x14ac:dyDescent="0.2">
      <c r="X1123" s="22"/>
    </row>
    <row r="1124" spans="24:24" x14ac:dyDescent="0.2">
      <c r="X1124" s="22"/>
    </row>
    <row r="1125" spans="24:24" x14ac:dyDescent="0.2">
      <c r="X1125" s="22"/>
    </row>
    <row r="1126" spans="24:24" x14ac:dyDescent="0.2">
      <c r="X1126" s="22"/>
    </row>
    <row r="1127" spans="24:24" x14ac:dyDescent="0.2">
      <c r="X1127" s="22"/>
    </row>
    <row r="1128" spans="24:24" x14ac:dyDescent="0.2">
      <c r="X1128" s="22"/>
    </row>
    <row r="1129" spans="24:24" x14ac:dyDescent="0.2">
      <c r="X1129" s="22"/>
    </row>
    <row r="1130" spans="24:24" x14ac:dyDescent="0.2">
      <c r="X1130" s="22"/>
    </row>
    <row r="1131" spans="24:24" x14ac:dyDescent="0.2">
      <c r="X1131" s="22"/>
    </row>
    <row r="1132" spans="24:24" x14ac:dyDescent="0.2">
      <c r="X1132" s="22"/>
    </row>
    <row r="1133" spans="24:24" x14ac:dyDescent="0.2">
      <c r="X1133" s="22"/>
    </row>
    <row r="1134" spans="24:24" x14ac:dyDescent="0.2">
      <c r="X1134" s="22"/>
    </row>
    <row r="1135" spans="24:24" x14ac:dyDescent="0.2">
      <c r="X1135" s="22"/>
    </row>
    <row r="1136" spans="24:24" x14ac:dyDescent="0.2">
      <c r="X1136" s="22"/>
    </row>
    <row r="1137" spans="24:24" x14ac:dyDescent="0.2">
      <c r="X1137" s="22"/>
    </row>
    <row r="1138" spans="24:24" x14ac:dyDescent="0.2">
      <c r="X1138" s="22"/>
    </row>
    <row r="1139" spans="24:24" x14ac:dyDescent="0.2">
      <c r="X1139" s="22"/>
    </row>
    <row r="1140" spans="24:24" x14ac:dyDescent="0.2">
      <c r="X1140" s="22"/>
    </row>
    <row r="1141" spans="24:24" x14ac:dyDescent="0.2">
      <c r="X1141" s="22"/>
    </row>
    <row r="1142" spans="24:24" x14ac:dyDescent="0.2">
      <c r="X1142" s="22"/>
    </row>
    <row r="1143" spans="24:24" x14ac:dyDescent="0.2">
      <c r="X1143" s="22"/>
    </row>
    <row r="1144" spans="24:24" x14ac:dyDescent="0.2">
      <c r="X1144" s="22"/>
    </row>
    <row r="1145" spans="24:24" x14ac:dyDescent="0.2">
      <c r="X1145" s="22"/>
    </row>
    <row r="1146" spans="24:24" x14ac:dyDescent="0.2">
      <c r="X1146" s="22"/>
    </row>
    <row r="1147" spans="24:24" x14ac:dyDescent="0.2">
      <c r="X1147" s="22"/>
    </row>
    <row r="1148" spans="24:24" x14ac:dyDescent="0.2">
      <c r="X1148" s="22"/>
    </row>
    <row r="1149" spans="24:24" x14ac:dyDescent="0.2">
      <c r="X1149" s="22"/>
    </row>
    <row r="1150" spans="24:24" x14ac:dyDescent="0.2">
      <c r="X1150" s="22"/>
    </row>
    <row r="1151" spans="24:24" x14ac:dyDescent="0.2">
      <c r="X1151" s="22"/>
    </row>
    <row r="1152" spans="24:24" x14ac:dyDescent="0.2">
      <c r="X1152" s="22"/>
    </row>
    <row r="1153" spans="24:24" x14ac:dyDescent="0.2">
      <c r="X1153" s="22"/>
    </row>
    <row r="1154" spans="24:24" x14ac:dyDescent="0.2">
      <c r="X1154" s="22"/>
    </row>
    <row r="1155" spans="24:24" x14ac:dyDescent="0.2">
      <c r="X1155" s="22"/>
    </row>
    <row r="1156" spans="24:24" x14ac:dyDescent="0.2">
      <c r="X1156" s="22"/>
    </row>
    <row r="1157" spans="24:24" x14ac:dyDescent="0.2">
      <c r="X1157" s="22"/>
    </row>
    <row r="1158" spans="24:24" x14ac:dyDescent="0.2">
      <c r="X1158" s="22"/>
    </row>
    <row r="1159" spans="24:24" x14ac:dyDescent="0.2">
      <c r="X1159" s="22"/>
    </row>
    <row r="1160" spans="24:24" x14ac:dyDescent="0.2">
      <c r="X1160" s="22"/>
    </row>
    <row r="1161" spans="24:24" x14ac:dyDescent="0.2">
      <c r="X1161" s="22"/>
    </row>
    <row r="1162" spans="24:24" x14ac:dyDescent="0.2">
      <c r="X1162" s="22"/>
    </row>
    <row r="1163" spans="24:24" x14ac:dyDescent="0.2">
      <c r="X1163" s="22"/>
    </row>
    <row r="1164" spans="24:24" x14ac:dyDescent="0.2">
      <c r="X1164" s="22"/>
    </row>
    <row r="1165" spans="24:24" x14ac:dyDescent="0.2">
      <c r="X1165" s="22"/>
    </row>
    <row r="1166" spans="24:24" x14ac:dyDescent="0.2">
      <c r="X1166" s="22"/>
    </row>
    <row r="1167" spans="24:24" x14ac:dyDescent="0.2">
      <c r="X1167" s="22"/>
    </row>
    <row r="1168" spans="24:24" x14ac:dyDescent="0.2">
      <c r="X1168" s="22"/>
    </row>
    <row r="1169" spans="24:24" x14ac:dyDescent="0.2">
      <c r="X1169" s="22"/>
    </row>
    <row r="1170" spans="24:24" x14ac:dyDescent="0.2">
      <c r="X1170" s="22"/>
    </row>
    <row r="1171" spans="24:24" x14ac:dyDescent="0.2">
      <c r="X1171" s="22"/>
    </row>
    <row r="1172" spans="24:24" x14ac:dyDescent="0.2">
      <c r="X1172" s="22"/>
    </row>
    <row r="1173" spans="24:24" x14ac:dyDescent="0.2">
      <c r="X1173" s="22"/>
    </row>
    <row r="1174" spans="24:24" x14ac:dyDescent="0.2">
      <c r="X1174" s="22"/>
    </row>
    <row r="1175" spans="24:24" x14ac:dyDescent="0.2">
      <c r="X1175" s="22"/>
    </row>
    <row r="1176" spans="24:24" x14ac:dyDescent="0.2">
      <c r="X1176" s="22"/>
    </row>
    <row r="1177" spans="24:24" x14ac:dyDescent="0.2">
      <c r="X1177" s="22"/>
    </row>
    <row r="1178" spans="24:24" x14ac:dyDescent="0.2">
      <c r="X1178" s="22"/>
    </row>
    <row r="1179" spans="24:24" x14ac:dyDescent="0.2">
      <c r="X1179" s="22"/>
    </row>
    <row r="1180" spans="24:24" x14ac:dyDescent="0.2">
      <c r="X1180" s="22"/>
    </row>
    <row r="1181" spans="24:24" x14ac:dyDescent="0.2">
      <c r="X1181" s="22"/>
    </row>
    <row r="1182" spans="24:24" x14ac:dyDescent="0.2">
      <c r="X1182" s="22"/>
    </row>
    <row r="1183" spans="24:24" x14ac:dyDescent="0.2">
      <c r="X1183" s="22"/>
    </row>
    <row r="1184" spans="24:24" x14ac:dyDescent="0.2">
      <c r="X1184" s="22"/>
    </row>
    <row r="1185" spans="24:24" x14ac:dyDescent="0.2">
      <c r="X1185" s="22"/>
    </row>
    <row r="1186" spans="24:24" x14ac:dyDescent="0.2">
      <c r="X1186" s="22"/>
    </row>
    <row r="1187" spans="24:24" x14ac:dyDescent="0.2">
      <c r="X1187" s="22"/>
    </row>
    <row r="1188" spans="24:24" x14ac:dyDescent="0.2">
      <c r="X1188" s="22"/>
    </row>
    <row r="1189" spans="24:24" x14ac:dyDescent="0.2">
      <c r="X1189" s="22"/>
    </row>
    <row r="1190" spans="24:24" x14ac:dyDescent="0.2">
      <c r="X1190" s="22"/>
    </row>
    <row r="1191" spans="24:24" x14ac:dyDescent="0.2">
      <c r="X1191" s="22"/>
    </row>
    <row r="1192" spans="24:24" x14ac:dyDescent="0.2">
      <c r="X1192" s="22"/>
    </row>
    <row r="1193" spans="24:24" x14ac:dyDescent="0.2">
      <c r="X1193" s="22"/>
    </row>
    <row r="1194" spans="24:24" x14ac:dyDescent="0.2">
      <c r="X1194" s="22"/>
    </row>
    <row r="1195" spans="24:24" x14ac:dyDescent="0.2">
      <c r="X1195" s="22"/>
    </row>
    <row r="1196" spans="24:24" x14ac:dyDescent="0.2">
      <c r="X1196" s="22"/>
    </row>
    <row r="1197" spans="24:24" x14ac:dyDescent="0.2">
      <c r="X1197" s="22"/>
    </row>
    <row r="1198" spans="24:24" x14ac:dyDescent="0.2">
      <c r="X1198" s="22"/>
    </row>
    <row r="1199" spans="24:24" x14ac:dyDescent="0.2">
      <c r="X1199" s="22"/>
    </row>
    <row r="1200" spans="24:24" x14ac:dyDescent="0.2">
      <c r="X1200" s="22"/>
    </row>
    <row r="1201" spans="24:24" x14ac:dyDescent="0.2">
      <c r="X1201" s="22"/>
    </row>
    <row r="1202" spans="24:24" x14ac:dyDescent="0.2">
      <c r="X1202" s="22"/>
    </row>
    <row r="1203" spans="24:24" x14ac:dyDescent="0.2">
      <c r="X1203" s="22"/>
    </row>
    <row r="1204" spans="24:24" x14ac:dyDescent="0.2">
      <c r="X1204" s="22"/>
    </row>
    <row r="1205" spans="24:24" x14ac:dyDescent="0.2">
      <c r="X1205" s="22"/>
    </row>
    <row r="1206" spans="24:24" x14ac:dyDescent="0.2">
      <c r="X1206" s="22"/>
    </row>
    <row r="1207" spans="24:24" x14ac:dyDescent="0.2">
      <c r="X1207" s="22"/>
    </row>
    <row r="1208" spans="24:24" x14ac:dyDescent="0.2">
      <c r="X1208" s="22"/>
    </row>
    <row r="1209" spans="24:24" x14ac:dyDescent="0.2">
      <c r="X1209" s="22"/>
    </row>
    <row r="1210" spans="24:24" x14ac:dyDescent="0.2">
      <c r="X1210" s="22"/>
    </row>
    <row r="1211" spans="24:24" x14ac:dyDescent="0.2">
      <c r="X1211" s="22"/>
    </row>
    <row r="1212" spans="24:24" x14ac:dyDescent="0.2">
      <c r="X1212" s="22"/>
    </row>
    <row r="1213" spans="24:24" x14ac:dyDescent="0.2">
      <c r="X1213" s="22"/>
    </row>
    <row r="1214" spans="24:24" x14ac:dyDescent="0.2">
      <c r="X1214" s="22"/>
    </row>
    <row r="1215" spans="24:24" x14ac:dyDescent="0.2">
      <c r="X1215" s="22"/>
    </row>
    <row r="1216" spans="24:24" x14ac:dyDescent="0.2">
      <c r="X1216" s="22"/>
    </row>
    <row r="1217" spans="24:24" x14ac:dyDescent="0.2">
      <c r="X1217" s="22"/>
    </row>
    <row r="1218" spans="24:24" x14ac:dyDescent="0.2">
      <c r="X1218" s="22"/>
    </row>
    <row r="1219" spans="24:24" x14ac:dyDescent="0.2">
      <c r="X1219" s="22"/>
    </row>
    <row r="1220" spans="24:24" x14ac:dyDescent="0.2">
      <c r="X1220" s="22"/>
    </row>
    <row r="1221" spans="24:24" x14ac:dyDescent="0.2">
      <c r="X1221" s="22"/>
    </row>
    <row r="1222" spans="24:24" x14ac:dyDescent="0.2">
      <c r="X1222" s="22"/>
    </row>
    <row r="1223" spans="24:24" x14ac:dyDescent="0.2">
      <c r="X1223" s="22"/>
    </row>
    <row r="1224" spans="24:24" x14ac:dyDescent="0.2">
      <c r="X1224" s="22"/>
    </row>
    <row r="1225" spans="24:24" x14ac:dyDescent="0.2">
      <c r="X1225" s="22"/>
    </row>
    <row r="1226" spans="24:24" x14ac:dyDescent="0.2">
      <c r="X1226" s="22"/>
    </row>
    <row r="1227" spans="24:24" x14ac:dyDescent="0.2">
      <c r="X1227" s="22"/>
    </row>
    <row r="1228" spans="24:24" x14ac:dyDescent="0.2">
      <c r="X1228" s="22"/>
    </row>
    <row r="1229" spans="24:24" x14ac:dyDescent="0.2">
      <c r="X1229" s="22"/>
    </row>
    <row r="1230" spans="24:24" x14ac:dyDescent="0.2">
      <c r="X1230" s="22"/>
    </row>
    <row r="1231" spans="24:24" x14ac:dyDescent="0.2">
      <c r="X1231" s="22"/>
    </row>
    <row r="1232" spans="24:24" x14ac:dyDescent="0.2">
      <c r="X1232" s="22"/>
    </row>
    <row r="1233" spans="24:24" x14ac:dyDescent="0.2">
      <c r="X1233" s="22"/>
    </row>
    <row r="1234" spans="24:24" x14ac:dyDescent="0.2">
      <c r="X1234" s="22"/>
    </row>
    <row r="1235" spans="24:24" x14ac:dyDescent="0.2">
      <c r="X1235" s="22"/>
    </row>
    <row r="1236" spans="24:24" x14ac:dyDescent="0.2">
      <c r="X1236" s="22"/>
    </row>
    <row r="1237" spans="24:24" x14ac:dyDescent="0.2">
      <c r="X1237" s="22"/>
    </row>
    <row r="1238" spans="24:24" x14ac:dyDescent="0.2">
      <c r="X1238" s="22"/>
    </row>
    <row r="1239" spans="24:24" x14ac:dyDescent="0.2">
      <c r="X1239" s="22"/>
    </row>
    <row r="1240" spans="24:24" x14ac:dyDescent="0.2">
      <c r="X1240" s="22"/>
    </row>
    <row r="1241" spans="24:24" x14ac:dyDescent="0.2">
      <c r="X1241" s="22"/>
    </row>
    <row r="1242" spans="24:24" x14ac:dyDescent="0.2">
      <c r="X1242" s="22"/>
    </row>
    <row r="1243" spans="24:24" x14ac:dyDescent="0.2">
      <c r="X1243" s="22"/>
    </row>
    <row r="1244" spans="24:24" x14ac:dyDescent="0.2">
      <c r="X1244" s="22"/>
    </row>
    <row r="1245" spans="24:24" x14ac:dyDescent="0.2">
      <c r="X1245" s="22"/>
    </row>
    <row r="1246" spans="24:24" x14ac:dyDescent="0.2">
      <c r="X1246" s="22"/>
    </row>
    <row r="1247" spans="24:24" x14ac:dyDescent="0.2">
      <c r="X1247" s="22"/>
    </row>
    <row r="1248" spans="24:24" x14ac:dyDescent="0.2">
      <c r="X1248" s="22"/>
    </row>
    <row r="1249" spans="24:24" x14ac:dyDescent="0.2">
      <c r="X1249" s="22"/>
    </row>
    <row r="1250" spans="24:24" x14ac:dyDescent="0.2">
      <c r="X1250" s="22"/>
    </row>
    <row r="1251" spans="24:24" x14ac:dyDescent="0.2">
      <c r="X1251" s="22"/>
    </row>
    <row r="1252" spans="24:24" x14ac:dyDescent="0.2">
      <c r="X1252" s="22"/>
    </row>
    <row r="1253" spans="24:24" x14ac:dyDescent="0.2">
      <c r="X1253" s="22"/>
    </row>
    <row r="1254" spans="24:24" x14ac:dyDescent="0.2">
      <c r="X1254" s="22"/>
    </row>
    <row r="1255" spans="24:24" x14ac:dyDescent="0.2">
      <c r="X1255" s="22"/>
    </row>
    <row r="1256" spans="24:24" x14ac:dyDescent="0.2">
      <c r="X1256" s="22"/>
    </row>
    <row r="1257" spans="24:24" x14ac:dyDescent="0.2">
      <c r="X1257" s="22"/>
    </row>
    <row r="1258" spans="24:24" x14ac:dyDescent="0.2">
      <c r="X1258" s="22"/>
    </row>
    <row r="1259" spans="24:24" x14ac:dyDescent="0.2">
      <c r="X1259" s="22"/>
    </row>
    <row r="1260" spans="24:24" x14ac:dyDescent="0.2">
      <c r="X1260" s="22"/>
    </row>
    <row r="1261" spans="24:24" x14ac:dyDescent="0.2">
      <c r="X1261" s="22"/>
    </row>
    <row r="1262" spans="24:24" x14ac:dyDescent="0.2">
      <c r="X1262" s="22"/>
    </row>
    <row r="1263" spans="24:24" x14ac:dyDescent="0.2">
      <c r="X1263" s="22"/>
    </row>
    <row r="1264" spans="24:24" x14ac:dyDescent="0.2">
      <c r="X1264" s="22"/>
    </row>
    <row r="1265" spans="24:24" x14ac:dyDescent="0.2">
      <c r="X1265" s="22"/>
    </row>
    <row r="1266" spans="24:24" x14ac:dyDescent="0.2">
      <c r="X1266" s="22"/>
    </row>
    <row r="1267" spans="24:24" x14ac:dyDescent="0.2">
      <c r="X1267" s="22"/>
    </row>
    <row r="1268" spans="24:24" x14ac:dyDescent="0.2">
      <c r="X1268" s="22"/>
    </row>
    <row r="1269" spans="24:24" x14ac:dyDescent="0.2">
      <c r="X1269" s="22"/>
    </row>
    <row r="1270" spans="24:24" x14ac:dyDescent="0.2">
      <c r="X1270" s="22"/>
    </row>
    <row r="1271" spans="24:24" x14ac:dyDescent="0.2">
      <c r="X1271" s="22"/>
    </row>
    <row r="1272" spans="24:24" x14ac:dyDescent="0.2">
      <c r="X1272" s="22"/>
    </row>
    <row r="1273" spans="24:24" x14ac:dyDescent="0.2">
      <c r="X1273" s="22"/>
    </row>
    <row r="1274" spans="24:24" x14ac:dyDescent="0.2">
      <c r="X1274" s="22"/>
    </row>
    <row r="1275" spans="24:24" x14ac:dyDescent="0.2">
      <c r="X1275" s="22"/>
    </row>
    <row r="1276" spans="24:24" x14ac:dyDescent="0.2">
      <c r="X1276" s="22"/>
    </row>
    <row r="1277" spans="24:24" x14ac:dyDescent="0.2">
      <c r="X1277" s="22"/>
    </row>
    <row r="1278" spans="24:24" x14ac:dyDescent="0.2">
      <c r="X1278" s="22"/>
    </row>
    <row r="1279" spans="24:24" x14ac:dyDescent="0.2">
      <c r="X1279" s="22"/>
    </row>
    <row r="1280" spans="24:24" x14ac:dyDescent="0.2">
      <c r="X1280" s="22"/>
    </row>
    <row r="1281" spans="24:24" x14ac:dyDescent="0.2">
      <c r="X1281" s="22"/>
    </row>
    <row r="1282" spans="24:24" x14ac:dyDescent="0.2">
      <c r="X1282" s="22"/>
    </row>
    <row r="1283" spans="24:24" x14ac:dyDescent="0.2">
      <c r="X1283" s="22"/>
    </row>
    <row r="1284" spans="24:24" x14ac:dyDescent="0.2">
      <c r="X1284" s="22"/>
    </row>
    <row r="1285" spans="24:24" x14ac:dyDescent="0.2">
      <c r="X1285" s="22"/>
    </row>
    <row r="1286" spans="24:24" x14ac:dyDescent="0.2">
      <c r="X1286" s="22"/>
    </row>
    <row r="1287" spans="24:24" x14ac:dyDescent="0.2">
      <c r="X1287" s="22"/>
    </row>
    <row r="1288" spans="24:24" x14ac:dyDescent="0.2">
      <c r="X1288" s="22"/>
    </row>
    <row r="1289" spans="24:24" x14ac:dyDescent="0.2">
      <c r="X1289" s="22"/>
    </row>
    <row r="1290" spans="24:24" x14ac:dyDescent="0.2">
      <c r="X1290" s="22"/>
    </row>
    <row r="1291" spans="24:24" x14ac:dyDescent="0.2">
      <c r="X1291" s="22"/>
    </row>
    <row r="1292" spans="24:24" x14ac:dyDescent="0.2">
      <c r="X1292" s="22"/>
    </row>
    <row r="1293" spans="24:24" x14ac:dyDescent="0.2">
      <c r="X1293" s="22"/>
    </row>
    <row r="1294" spans="24:24" x14ac:dyDescent="0.2">
      <c r="X1294" s="22"/>
    </row>
    <row r="1295" spans="24:24" x14ac:dyDescent="0.2">
      <c r="X1295" s="22"/>
    </row>
    <row r="1296" spans="24:24" x14ac:dyDescent="0.2">
      <c r="X1296" s="22"/>
    </row>
    <row r="1297" spans="24:24" x14ac:dyDescent="0.2">
      <c r="X1297" s="22"/>
    </row>
    <row r="1298" spans="24:24" x14ac:dyDescent="0.2">
      <c r="X1298" s="22"/>
    </row>
    <row r="1299" spans="24:24" x14ac:dyDescent="0.2">
      <c r="X1299" s="22"/>
    </row>
    <row r="1300" spans="24:24" x14ac:dyDescent="0.2">
      <c r="X1300" s="22"/>
    </row>
    <row r="1301" spans="24:24" x14ac:dyDescent="0.2">
      <c r="X1301" s="22"/>
    </row>
    <row r="1302" spans="24:24" x14ac:dyDescent="0.2">
      <c r="X1302" s="22"/>
    </row>
    <row r="1303" spans="24:24" x14ac:dyDescent="0.2">
      <c r="X1303" s="22"/>
    </row>
    <row r="1304" spans="24:24" x14ac:dyDescent="0.2">
      <c r="X1304" s="22"/>
    </row>
    <row r="1305" spans="24:24" x14ac:dyDescent="0.2">
      <c r="X1305" s="22"/>
    </row>
    <row r="1306" spans="24:24" x14ac:dyDescent="0.2">
      <c r="X1306" s="22"/>
    </row>
    <row r="1307" spans="24:24" x14ac:dyDescent="0.2">
      <c r="X1307" s="22"/>
    </row>
    <row r="1308" spans="24:24" x14ac:dyDescent="0.2">
      <c r="X1308" s="22"/>
    </row>
    <row r="1309" spans="24:24" x14ac:dyDescent="0.2">
      <c r="X1309" s="22"/>
    </row>
    <row r="1310" spans="24:24" x14ac:dyDescent="0.2">
      <c r="X1310" s="22"/>
    </row>
    <row r="1311" spans="24:24" x14ac:dyDescent="0.2">
      <c r="X1311" s="22"/>
    </row>
    <row r="1312" spans="24:24" x14ac:dyDescent="0.2">
      <c r="X1312" s="22"/>
    </row>
    <row r="1313" spans="24:24" x14ac:dyDescent="0.2">
      <c r="X1313" s="22"/>
    </row>
    <row r="1314" spans="24:24" x14ac:dyDescent="0.2">
      <c r="X1314" s="22"/>
    </row>
    <row r="1315" spans="24:24" x14ac:dyDescent="0.2">
      <c r="X1315" s="22"/>
    </row>
    <row r="1316" spans="24:24" x14ac:dyDescent="0.2">
      <c r="X1316" s="22"/>
    </row>
    <row r="1317" spans="24:24" x14ac:dyDescent="0.2">
      <c r="X1317" s="22"/>
    </row>
    <row r="1318" spans="24:24" x14ac:dyDescent="0.2">
      <c r="X1318" s="22"/>
    </row>
    <row r="1319" spans="24:24" x14ac:dyDescent="0.2">
      <c r="X1319" s="22"/>
    </row>
    <row r="1320" spans="24:24" x14ac:dyDescent="0.2">
      <c r="X1320" s="22"/>
    </row>
    <row r="1321" spans="24:24" x14ac:dyDescent="0.2">
      <c r="X1321" s="22"/>
    </row>
    <row r="1322" spans="24:24" x14ac:dyDescent="0.2">
      <c r="X1322" s="22"/>
    </row>
    <row r="1323" spans="24:24" x14ac:dyDescent="0.2">
      <c r="X1323" s="22"/>
    </row>
    <row r="1324" spans="24:24" x14ac:dyDescent="0.2">
      <c r="X1324" s="22"/>
    </row>
    <row r="1325" spans="24:24" x14ac:dyDescent="0.2">
      <c r="X1325" s="22"/>
    </row>
    <row r="1326" spans="24:24" x14ac:dyDescent="0.2">
      <c r="X1326" s="22"/>
    </row>
    <row r="1327" spans="24:24" x14ac:dyDescent="0.2">
      <c r="X1327" s="22"/>
    </row>
    <row r="1328" spans="24:24" x14ac:dyDescent="0.2">
      <c r="X1328" s="22"/>
    </row>
    <row r="1329" spans="24:24" x14ac:dyDescent="0.2">
      <c r="X1329" s="22"/>
    </row>
    <row r="1330" spans="24:24" x14ac:dyDescent="0.2">
      <c r="X1330" s="22"/>
    </row>
    <row r="1331" spans="24:24" x14ac:dyDescent="0.2">
      <c r="X1331" s="22"/>
    </row>
    <row r="1332" spans="24:24" x14ac:dyDescent="0.2">
      <c r="X1332" s="22"/>
    </row>
    <row r="1333" spans="24:24" x14ac:dyDescent="0.2">
      <c r="X1333" s="22"/>
    </row>
    <row r="1334" spans="24:24" x14ac:dyDescent="0.2">
      <c r="X1334" s="22"/>
    </row>
    <row r="1335" spans="24:24" x14ac:dyDescent="0.2">
      <c r="X1335" s="22"/>
    </row>
    <row r="1336" spans="24:24" x14ac:dyDescent="0.2">
      <c r="X1336" s="22"/>
    </row>
    <row r="1337" spans="24:24" x14ac:dyDescent="0.2">
      <c r="X1337" s="22"/>
    </row>
    <row r="1338" spans="24:24" x14ac:dyDescent="0.2">
      <c r="X1338" s="22"/>
    </row>
    <row r="1339" spans="24:24" x14ac:dyDescent="0.2">
      <c r="X1339" s="22"/>
    </row>
    <row r="1340" spans="24:24" x14ac:dyDescent="0.2">
      <c r="X1340" s="22"/>
    </row>
    <row r="1341" spans="24:24" x14ac:dyDescent="0.2">
      <c r="X1341" s="22"/>
    </row>
    <row r="1342" spans="24:24" x14ac:dyDescent="0.2">
      <c r="X1342" s="22"/>
    </row>
    <row r="1343" spans="24:24" x14ac:dyDescent="0.2">
      <c r="X1343" s="22"/>
    </row>
    <row r="1344" spans="24:24" x14ac:dyDescent="0.2">
      <c r="X1344" s="22"/>
    </row>
    <row r="1345" spans="24:24" x14ac:dyDescent="0.2">
      <c r="X1345" s="22"/>
    </row>
    <row r="1346" spans="24:24" x14ac:dyDescent="0.2">
      <c r="X1346" s="22"/>
    </row>
    <row r="1347" spans="24:24" x14ac:dyDescent="0.2">
      <c r="X1347" s="22"/>
    </row>
    <row r="1348" spans="24:24" x14ac:dyDescent="0.2">
      <c r="X1348" s="22"/>
    </row>
    <row r="1349" spans="24:24" x14ac:dyDescent="0.2">
      <c r="X1349" s="22"/>
    </row>
    <row r="1350" spans="24:24" x14ac:dyDescent="0.2">
      <c r="X1350" s="22"/>
    </row>
    <row r="1351" spans="24:24" x14ac:dyDescent="0.2">
      <c r="X1351" s="22"/>
    </row>
    <row r="1352" spans="24:24" x14ac:dyDescent="0.2">
      <c r="X1352" s="22"/>
    </row>
    <row r="1353" spans="24:24" x14ac:dyDescent="0.2">
      <c r="X1353" s="22"/>
    </row>
    <row r="1354" spans="24:24" x14ac:dyDescent="0.2">
      <c r="X1354" s="22"/>
    </row>
    <row r="1355" spans="24:24" x14ac:dyDescent="0.2">
      <c r="X1355" s="22"/>
    </row>
    <row r="1356" spans="24:24" x14ac:dyDescent="0.2">
      <c r="X1356" s="22"/>
    </row>
    <row r="1357" spans="24:24" x14ac:dyDescent="0.2">
      <c r="X1357" s="22"/>
    </row>
    <row r="1358" spans="24:24" x14ac:dyDescent="0.2">
      <c r="X1358" s="22"/>
    </row>
    <row r="1359" spans="24:24" x14ac:dyDescent="0.2">
      <c r="X1359" s="22"/>
    </row>
    <row r="1360" spans="24:24" x14ac:dyDescent="0.2">
      <c r="X1360" s="22"/>
    </row>
    <row r="1361" spans="24:24" x14ac:dyDescent="0.2">
      <c r="X1361" s="22"/>
    </row>
    <row r="1362" spans="24:24" x14ac:dyDescent="0.2">
      <c r="X1362" s="22"/>
    </row>
    <row r="1363" spans="24:24" x14ac:dyDescent="0.2">
      <c r="X1363" s="22"/>
    </row>
    <row r="1364" spans="24:24" x14ac:dyDescent="0.2">
      <c r="X1364" s="22"/>
    </row>
    <row r="1365" spans="24:24" x14ac:dyDescent="0.2">
      <c r="X1365" s="22"/>
    </row>
    <row r="1366" spans="24:24" x14ac:dyDescent="0.2">
      <c r="X1366" s="22"/>
    </row>
    <row r="1367" spans="24:24" x14ac:dyDescent="0.2">
      <c r="X1367" s="22"/>
    </row>
    <row r="1368" spans="24:24" x14ac:dyDescent="0.2">
      <c r="X1368" s="22"/>
    </row>
    <row r="1369" spans="24:24" x14ac:dyDescent="0.2">
      <c r="X1369" s="22"/>
    </row>
    <row r="1370" spans="24:24" x14ac:dyDescent="0.2">
      <c r="X1370" s="22"/>
    </row>
    <row r="1371" spans="24:24" x14ac:dyDescent="0.2">
      <c r="X1371" s="22"/>
    </row>
    <row r="1372" spans="24:24" x14ac:dyDescent="0.2">
      <c r="X1372" s="22"/>
    </row>
    <row r="1373" spans="24:24" x14ac:dyDescent="0.2">
      <c r="X1373" s="22"/>
    </row>
    <row r="1374" spans="24:24" x14ac:dyDescent="0.2">
      <c r="X1374" s="22"/>
    </row>
    <row r="1375" spans="24:24" x14ac:dyDescent="0.2">
      <c r="X1375" s="22"/>
    </row>
    <row r="1376" spans="24:24" x14ac:dyDescent="0.2">
      <c r="X1376" s="22"/>
    </row>
    <row r="1377" spans="24:24" x14ac:dyDescent="0.2">
      <c r="X1377" s="22"/>
    </row>
    <row r="1378" spans="24:24" x14ac:dyDescent="0.2">
      <c r="X1378" s="22"/>
    </row>
    <row r="1379" spans="24:24" x14ac:dyDescent="0.2">
      <c r="X1379" s="22"/>
    </row>
    <row r="1380" spans="24:24" x14ac:dyDescent="0.2">
      <c r="X1380" s="22"/>
    </row>
    <row r="1381" spans="24:24" x14ac:dyDescent="0.2">
      <c r="X1381" s="22"/>
    </row>
    <row r="1382" spans="24:24" x14ac:dyDescent="0.2">
      <c r="X1382" s="22"/>
    </row>
    <row r="1383" spans="24:24" x14ac:dyDescent="0.2">
      <c r="X1383" s="22"/>
    </row>
    <row r="1384" spans="24:24" x14ac:dyDescent="0.2">
      <c r="X1384" s="22"/>
    </row>
    <row r="1385" spans="24:24" x14ac:dyDescent="0.2">
      <c r="X1385" s="22"/>
    </row>
    <row r="1386" spans="24:24" x14ac:dyDescent="0.2">
      <c r="X1386" s="22"/>
    </row>
    <row r="1387" spans="24:24" x14ac:dyDescent="0.2">
      <c r="X1387" s="22"/>
    </row>
    <row r="1388" spans="24:24" x14ac:dyDescent="0.2">
      <c r="X1388" s="22"/>
    </row>
    <row r="1389" spans="24:24" x14ac:dyDescent="0.2">
      <c r="X1389" s="22"/>
    </row>
    <row r="1390" spans="24:24" x14ac:dyDescent="0.2">
      <c r="X1390" s="22"/>
    </row>
    <row r="1391" spans="24:24" x14ac:dyDescent="0.2">
      <c r="X1391" s="22"/>
    </row>
    <row r="1392" spans="24:24" x14ac:dyDescent="0.2">
      <c r="X1392" s="22"/>
    </row>
    <row r="1393" spans="24:24" x14ac:dyDescent="0.2">
      <c r="X1393" s="22"/>
    </row>
    <row r="1394" spans="24:24" x14ac:dyDescent="0.2">
      <c r="X1394" s="22"/>
    </row>
    <row r="1395" spans="24:24" x14ac:dyDescent="0.2">
      <c r="X1395" s="22"/>
    </row>
    <row r="1396" spans="24:24" x14ac:dyDescent="0.2">
      <c r="X1396" s="22"/>
    </row>
    <row r="1397" spans="24:24" x14ac:dyDescent="0.2">
      <c r="X1397" s="22"/>
    </row>
    <row r="1398" spans="24:24" x14ac:dyDescent="0.2">
      <c r="X1398" s="22"/>
    </row>
    <row r="1399" spans="24:24" x14ac:dyDescent="0.2">
      <c r="X1399" s="22"/>
    </row>
    <row r="1400" spans="24:24" x14ac:dyDescent="0.2">
      <c r="X1400" s="22"/>
    </row>
    <row r="1401" spans="24:24" x14ac:dyDescent="0.2">
      <c r="X1401" s="22"/>
    </row>
    <row r="1402" spans="24:24" x14ac:dyDescent="0.2">
      <c r="X1402" s="22"/>
    </row>
    <row r="1403" spans="24:24" x14ac:dyDescent="0.2">
      <c r="X1403" s="22"/>
    </row>
    <row r="1404" spans="24:24" x14ac:dyDescent="0.2">
      <c r="X1404" s="22"/>
    </row>
    <row r="1405" spans="24:24" x14ac:dyDescent="0.2">
      <c r="X1405" s="22"/>
    </row>
    <row r="1406" spans="24:24" x14ac:dyDescent="0.2">
      <c r="X1406" s="22"/>
    </row>
    <row r="1407" spans="24:24" x14ac:dyDescent="0.2">
      <c r="X1407" s="22"/>
    </row>
    <row r="1408" spans="24:24" x14ac:dyDescent="0.2">
      <c r="X1408" s="22"/>
    </row>
    <row r="1409" spans="24:24" x14ac:dyDescent="0.2">
      <c r="X1409" s="22"/>
    </row>
    <row r="1410" spans="24:24" x14ac:dyDescent="0.2">
      <c r="X1410" s="22"/>
    </row>
    <row r="1411" spans="24:24" x14ac:dyDescent="0.2">
      <c r="X1411" s="22"/>
    </row>
    <row r="1412" spans="24:24" x14ac:dyDescent="0.2">
      <c r="X1412" s="22"/>
    </row>
    <row r="1413" spans="24:24" x14ac:dyDescent="0.2">
      <c r="X1413" s="22"/>
    </row>
    <row r="1414" spans="24:24" x14ac:dyDescent="0.2">
      <c r="X1414" s="22"/>
    </row>
    <row r="1415" spans="24:24" x14ac:dyDescent="0.2">
      <c r="X1415" s="22"/>
    </row>
    <row r="1416" spans="24:24" x14ac:dyDescent="0.2">
      <c r="X1416" s="22"/>
    </row>
    <row r="1417" spans="24:24" x14ac:dyDescent="0.2">
      <c r="X1417" s="22"/>
    </row>
    <row r="1418" spans="24:24" x14ac:dyDescent="0.2">
      <c r="X1418" s="22"/>
    </row>
    <row r="1419" spans="24:24" x14ac:dyDescent="0.2">
      <c r="X1419" s="22"/>
    </row>
    <row r="1420" spans="24:24" x14ac:dyDescent="0.2">
      <c r="X1420" s="22"/>
    </row>
    <row r="1421" spans="24:24" x14ac:dyDescent="0.2">
      <c r="X1421" s="22"/>
    </row>
    <row r="1422" spans="24:24" x14ac:dyDescent="0.2">
      <c r="X1422" s="22"/>
    </row>
    <row r="1423" spans="24:24" x14ac:dyDescent="0.2">
      <c r="X1423" s="22"/>
    </row>
    <row r="1424" spans="24:24" x14ac:dyDescent="0.2">
      <c r="X1424" s="22"/>
    </row>
    <row r="1425" spans="24:24" x14ac:dyDescent="0.2">
      <c r="X1425" s="22"/>
    </row>
    <row r="1426" spans="24:24" x14ac:dyDescent="0.2">
      <c r="X1426" s="22"/>
    </row>
    <row r="1427" spans="24:24" x14ac:dyDescent="0.2">
      <c r="X1427" s="22"/>
    </row>
    <row r="1428" spans="24:24" x14ac:dyDescent="0.2">
      <c r="X1428" s="22"/>
    </row>
    <row r="1429" spans="24:24" x14ac:dyDescent="0.2">
      <c r="X1429" s="22"/>
    </row>
    <row r="1430" spans="24:24" x14ac:dyDescent="0.2">
      <c r="X1430" s="22"/>
    </row>
    <row r="1431" spans="24:24" x14ac:dyDescent="0.2">
      <c r="X1431" s="22"/>
    </row>
    <row r="1432" spans="24:24" x14ac:dyDescent="0.2">
      <c r="X1432" s="22"/>
    </row>
    <row r="1433" spans="24:24" x14ac:dyDescent="0.2">
      <c r="X1433" s="22"/>
    </row>
    <row r="1434" spans="24:24" x14ac:dyDescent="0.2">
      <c r="X1434" s="22"/>
    </row>
    <row r="1435" spans="24:24" x14ac:dyDescent="0.2">
      <c r="X1435" s="22"/>
    </row>
    <row r="1436" spans="24:24" x14ac:dyDescent="0.2">
      <c r="X1436" s="22"/>
    </row>
    <row r="1437" spans="24:24" x14ac:dyDescent="0.2">
      <c r="X1437" s="22"/>
    </row>
    <row r="1438" spans="24:24" x14ac:dyDescent="0.2">
      <c r="X1438" s="22"/>
    </row>
    <row r="1439" spans="24:24" x14ac:dyDescent="0.2">
      <c r="X1439" s="22"/>
    </row>
    <row r="1440" spans="24:24" x14ac:dyDescent="0.2">
      <c r="X1440" s="22"/>
    </row>
    <row r="1441" spans="24:24" x14ac:dyDescent="0.2">
      <c r="X1441" s="22"/>
    </row>
    <row r="1442" spans="24:24" x14ac:dyDescent="0.2">
      <c r="X1442" s="22"/>
    </row>
    <row r="1443" spans="24:24" x14ac:dyDescent="0.2">
      <c r="X1443" s="22"/>
    </row>
    <row r="1444" spans="24:24" x14ac:dyDescent="0.2">
      <c r="X1444" s="22"/>
    </row>
    <row r="1445" spans="24:24" x14ac:dyDescent="0.2">
      <c r="X1445" s="22"/>
    </row>
    <row r="1446" spans="24:24" x14ac:dyDescent="0.2">
      <c r="X1446" s="22"/>
    </row>
    <row r="1447" spans="24:24" x14ac:dyDescent="0.2">
      <c r="X1447" s="22"/>
    </row>
    <row r="1448" spans="24:24" x14ac:dyDescent="0.2">
      <c r="X1448" s="22"/>
    </row>
    <row r="1449" spans="24:24" x14ac:dyDescent="0.2">
      <c r="X1449" s="22"/>
    </row>
    <row r="1450" spans="24:24" x14ac:dyDescent="0.2">
      <c r="X1450" s="22"/>
    </row>
    <row r="1451" spans="24:24" x14ac:dyDescent="0.2">
      <c r="X1451" s="22"/>
    </row>
    <row r="1452" spans="24:24" x14ac:dyDescent="0.2">
      <c r="X1452" s="22"/>
    </row>
    <row r="1453" spans="24:24" x14ac:dyDescent="0.2">
      <c r="X1453" s="22"/>
    </row>
    <row r="1454" spans="24:24" x14ac:dyDescent="0.2">
      <c r="X1454" s="22"/>
    </row>
    <row r="1455" spans="24:24" x14ac:dyDescent="0.2">
      <c r="X1455" s="22"/>
    </row>
    <row r="1456" spans="24:24" x14ac:dyDescent="0.2">
      <c r="X1456" s="22"/>
    </row>
    <row r="1457" spans="24:24" x14ac:dyDescent="0.2">
      <c r="X1457" s="22"/>
    </row>
    <row r="1458" spans="24:24" x14ac:dyDescent="0.2">
      <c r="X1458" s="22"/>
    </row>
    <row r="1459" spans="24:24" x14ac:dyDescent="0.2">
      <c r="X1459" s="22"/>
    </row>
    <row r="1460" spans="24:24" x14ac:dyDescent="0.2">
      <c r="X1460" s="22"/>
    </row>
    <row r="1461" spans="24:24" x14ac:dyDescent="0.2">
      <c r="X1461" s="22"/>
    </row>
    <row r="1462" spans="24:24" x14ac:dyDescent="0.2">
      <c r="X1462" s="22"/>
    </row>
    <row r="1463" spans="24:24" x14ac:dyDescent="0.2">
      <c r="X1463" s="22"/>
    </row>
    <row r="1464" spans="24:24" x14ac:dyDescent="0.2">
      <c r="X1464" s="22"/>
    </row>
    <row r="1465" spans="24:24" x14ac:dyDescent="0.2">
      <c r="X1465" s="22"/>
    </row>
    <row r="1466" spans="24:24" x14ac:dyDescent="0.2">
      <c r="X1466" s="22"/>
    </row>
    <row r="1467" spans="24:24" x14ac:dyDescent="0.2">
      <c r="X1467" s="22"/>
    </row>
    <row r="1468" spans="24:24" x14ac:dyDescent="0.2">
      <c r="X1468" s="22"/>
    </row>
    <row r="1469" spans="24:24" x14ac:dyDescent="0.2">
      <c r="X1469" s="22"/>
    </row>
    <row r="1470" spans="24:24" x14ac:dyDescent="0.2">
      <c r="X1470" s="22"/>
    </row>
    <row r="1471" spans="24:24" x14ac:dyDescent="0.2">
      <c r="X1471" s="22"/>
    </row>
    <row r="1472" spans="24:24" x14ac:dyDescent="0.2">
      <c r="X1472" s="22"/>
    </row>
    <row r="1473" spans="24:24" x14ac:dyDescent="0.2">
      <c r="X1473" s="22"/>
    </row>
    <row r="1474" spans="24:24" x14ac:dyDescent="0.2">
      <c r="X1474" s="22"/>
    </row>
    <row r="1475" spans="24:24" x14ac:dyDescent="0.2">
      <c r="X1475" s="22"/>
    </row>
    <row r="1476" spans="24:24" x14ac:dyDescent="0.2">
      <c r="X1476" s="22"/>
    </row>
    <row r="1477" spans="24:24" x14ac:dyDescent="0.2">
      <c r="X1477" s="22"/>
    </row>
    <row r="1478" spans="24:24" x14ac:dyDescent="0.2">
      <c r="X1478" s="22"/>
    </row>
    <row r="1479" spans="24:24" x14ac:dyDescent="0.2">
      <c r="X1479" s="22"/>
    </row>
    <row r="1480" spans="24:24" x14ac:dyDescent="0.2">
      <c r="X1480" s="22"/>
    </row>
    <row r="1481" spans="24:24" x14ac:dyDescent="0.2">
      <c r="X1481" s="22"/>
    </row>
    <row r="1482" spans="24:24" x14ac:dyDescent="0.2">
      <c r="X1482" s="22"/>
    </row>
    <row r="1483" spans="24:24" x14ac:dyDescent="0.2">
      <c r="X1483" s="22"/>
    </row>
    <row r="1484" spans="24:24" x14ac:dyDescent="0.2">
      <c r="X1484" s="22"/>
    </row>
    <row r="1485" spans="24:24" x14ac:dyDescent="0.2">
      <c r="X1485" s="22"/>
    </row>
    <row r="1486" spans="24:24" x14ac:dyDescent="0.2">
      <c r="X1486" s="22"/>
    </row>
    <row r="1487" spans="24:24" x14ac:dyDescent="0.2">
      <c r="X1487" s="22"/>
    </row>
    <row r="1488" spans="24:24" x14ac:dyDescent="0.2">
      <c r="X1488" s="22"/>
    </row>
    <row r="1489" spans="24:24" x14ac:dyDescent="0.2">
      <c r="X1489" s="22"/>
    </row>
    <row r="1490" spans="24:24" x14ac:dyDescent="0.2">
      <c r="X1490" s="22"/>
    </row>
    <row r="1491" spans="24:24" x14ac:dyDescent="0.2">
      <c r="X1491" s="22"/>
    </row>
    <row r="1492" spans="24:24" x14ac:dyDescent="0.2">
      <c r="X1492" s="22"/>
    </row>
    <row r="1493" spans="24:24" x14ac:dyDescent="0.2">
      <c r="X1493" s="22"/>
    </row>
    <row r="1494" spans="24:24" x14ac:dyDescent="0.2">
      <c r="X1494" s="22"/>
    </row>
    <row r="1495" spans="24:24" x14ac:dyDescent="0.2">
      <c r="X1495" s="22"/>
    </row>
    <row r="1496" spans="24:24" x14ac:dyDescent="0.2">
      <c r="X1496" s="22"/>
    </row>
    <row r="1497" spans="24:24" x14ac:dyDescent="0.2">
      <c r="X1497" s="22"/>
    </row>
    <row r="1498" spans="24:24" x14ac:dyDescent="0.2">
      <c r="X1498" s="22"/>
    </row>
    <row r="1499" spans="24:24" x14ac:dyDescent="0.2">
      <c r="X1499" s="22"/>
    </row>
    <row r="1500" spans="24:24" x14ac:dyDescent="0.2">
      <c r="X1500" s="22"/>
    </row>
    <row r="1501" spans="24:24" x14ac:dyDescent="0.2">
      <c r="X1501" s="22"/>
    </row>
    <row r="1502" spans="24:24" x14ac:dyDescent="0.2">
      <c r="X1502" s="22"/>
    </row>
    <row r="1503" spans="24:24" x14ac:dyDescent="0.2">
      <c r="X1503" s="22"/>
    </row>
    <row r="1504" spans="24:24" x14ac:dyDescent="0.2">
      <c r="X1504" s="22"/>
    </row>
    <row r="1505" spans="24:24" x14ac:dyDescent="0.2">
      <c r="X1505" s="22"/>
    </row>
    <row r="1506" spans="24:24" x14ac:dyDescent="0.2">
      <c r="X1506" s="22"/>
    </row>
    <row r="1507" spans="24:24" x14ac:dyDescent="0.2">
      <c r="X1507" s="22"/>
    </row>
    <row r="1508" spans="24:24" x14ac:dyDescent="0.2">
      <c r="X1508" s="22"/>
    </row>
    <row r="1509" spans="24:24" x14ac:dyDescent="0.2">
      <c r="X1509" s="22"/>
    </row>
    <row r="1510" spans="24:24" x14ac:dyDescent="0.2">
      <c r="X1510" s="22"/>
    </row>
    <row r="1511" spans="24:24" x14ac:dyDescent="0.2">
      <c r="X1511" s="22"/>
    </row>
    <row r="1512" spans="24:24" x14ac:dyDescent="0.2">
      <c r="X1512" s="22"/>
    </row>
    <row r="1513" spans="24:24" x14ac:dyDescent="0.2">
      <c r="X1513" s="22"/>
    </row>
    <row r="1514" spans="24:24" x14ac:dyDescent="0.2">
      <c r="X1514" s="22"/>
    </row>
    <row r="1515" spans="24:24" x14ac:dyDescent="0.2">
      <c r="X1515" s="22"/>
    </row>
    <row r="1516" spans="24:24" x14ac:dyDescent="0.2">
      <c r="X1516" s="22"/>
    </row>
    <row r="1517" spans="24:24" x14ac:dyDescent="0.2">
      <c r="X1517" s="22"/>
    </row>
    <row r="1518" spans="24:24" x14ac:dyDescent="0.2">
      <c r="X1518" s="22"/>
    </row>
    <row r="1519" spans="24:24" x14ac:dyDescent="0.2">
      <c r="X1519" s="22"/>
    </row>
    <row r="1520" spans="24:24" x14ac:dyDescent="0.2">
      <c r="X1520" s="22"/>
    </row>
    <row r="1521" spans="24:24" x14ac:dyDescent="0.2">
      <c r="X1521" s="22"/>
    </row>
    <row r="1522" spans="24:24" x14ac:dyDescent="0.2">
      <c r="X1522" s="22"/>
    </row>
    <row r="1523" spans="24:24" x14ac:dyDescent="0.2">
      <c r="X1523" s="22"/>
    </row>
    <row r="1524" spans="24:24" x14ac:dyDescent="0.2">
      <c r="X1524" s="22"/>
    </row>
    <row r="1525" spans="24:24" x14ac:dyDescent="0.2">
      <c r="X1525" s="22"/>
    </row>
    <row r="1526" spans="24:24" x14ac:dyDescent="0.2">
      <c r="X1526" s="22"/>
    </row>
    <row r="1527" spans="24:24" x14ac:dyDescent="0.2">
      <c r="X1527" s="22"/>
    </row>
    <row r="1528" spans="24:24" x14ac:dyDescent="0.2">
      <c r="X1528" s="22"/>
    </row>
    <row r="1529" spans="24:24" x14ac:dyDescent="0.2">
      <c r="X1529" s="22"/>
    </row>
    <row r="1530" spans="24:24" x14ac:dyDescent="0.2">
      <c r="X1530" s="22"/>
    </row>
    <row r="1531" spans="24:24" x14ac:dyDescent="0.2">
      <c r="X1531" s="22"/>
    </row>
    <row r="1532" spans="24:24" x14ac:dyDescent="0.2">
      <c r="X1532" s="22"/>
    </row>
    <row r="1533" spans="24:24" x14ac:dyDescent="0.2">
      <c r="X1533" s="22"/>
    </row>
    <row r="1534" spans="24:24" x14ac:dyDescent="0.2">
      <c r="X1534" s="22"/>
    </row>
    <row r="1535" spans="24:24" x14ac:dyDescent="0.2">
      <c r="X1535" s="22"/>
    </row>
    <row r="1536" spans="24:24" x14ac:dyDescent="0.2">
      <c r="X1536" s="22"/>
    </row>
    <row r="1537" spans="24:24" x14ac:dyDescent="0.2">
      <c r="X1537" s="22"/>
    </row>
    <row r="1538" spans="24:24" x14ac:dyDescent="0.2">
      <c r="X1538" s="22"/>
    </row>
    <row r="1539" spans="24:24" x14ac:dyDescent="0.2">
      <c r="X1539" s="22"/>
    </row>
    <row r="1540" spans="24:24" x14ac:dyDescent="0.2">
      <c r="X1540" s="22"/>
    </row>
    <row r="1541" spans="24:24" x14ac:dyDescent="0.2">
      <c r="X1541" s="22"/>
    </row>
    <row r="1542" spans="24:24" x14ac:dyDescent="0.2">
      <c r="X1542" s="22"/>
    </row>
    <row r="1543" spans="24:24" x14ac:dyDescent="0.2">
      <c r="X1543" s="22"/>
    </row>
    <row r="1544" spans="24:24" x14ac:dyDescent="0.2">
      <c r="X1544" s="22"/>
    </row>
    <row r="1545" spans="24:24" x14ac:dyDescent="0.2">
      <c r="X1545" s="22"/>
    </row>
    <row r="1546" spans="24:24" x14ac:dyDescent="0.2">
      <c r="X1546" s="22"/>
    </row>
    <row r="1547" spans="24:24" x14ac:dyDescent="0.2">
      <c r="X1547" s="22"/>
    </row>
    <row r="1548" spans="24:24" x14ac:dyDescent="0.2">
      <c r="X1548" s="22"/>
    </row>
    <row r="1549" spans="24:24" x14ac:dyDescent="0.2">
      <c r="X1549" s="22"/>
    </row>
    <row r="1550" spans="24:24" x14ac:dyDescent="0.2">
      <c r="X1550" s="22"/>
    </row>
    <row r="1551" spans="24:24" x14ac:dyDescent="0.2">
      <c r="X1551" s="22"/>
    </row>
    <row r="1552" spans="24:24" x14ac:dyDescent="0.2">
      <c r="X1552" s="22"/>
    </row>
    <row r="1553" spans="24:24" x14ac:dyDescent="0.2">
      <c r="X1553" s="22"/>
    </row>
    <row r="1554" spans="24:24" x14ac:dyDescent="0.2">
      <c r="X1554" s="22"/>
    </row>
    <row r="1555" spans="24:24" x14ac:dyDescent="0.2">
      <c r="X1555" s="22"/>
    </row>
    <row r="1556" spans="24:24" x14ac:dyDescent="0.2">
      <c r="X1556" s="22"/>
    </row>
    <row r="1557" spans="24:24" x14ac:dyDescent="0.2">
      <c r="X1557" s="22"/>
    </row>
    <row r="1558" spans="24:24" x14ac:dyDescent="0.2">
      <c r="X1558" s="22"/>
    </row>
    <row r="1559" spans="24:24" x14ac:dyDescent="0.2">
      <c r="X1559" s="22"/>
    </row>
    <row r="1560" spans="24:24" x14ac:dyDescent="0.2">
      <c r="X1560" s="22"/>
    </row>
    <row r="1561" spans="24:24" x14ac:dyDescent="0.2">
      <c r="X1561" s="22"/>
    </row>
    <row r="1562" spans="24:24" x14ac:dyDescent="0.2">
      <c r="X1562" s="22"/>
    </row>
    <row r="1563" spans="24:24" x14ac:dyDescent="0.2">
      <c r="X1563" s="22"/>
    </row>
    <row r="1564" spans="24:24" x14ac:dyDescent="0.2">
      <c r="X1564" s="22"/>
    </row>
    <row r="1565" spans="24:24" x14ac:dyDescent="0.2">
      <c r="X1565" s="22"/>
    </row>
    <row r="1566" spans="24:24" x14ac:dyDescent="0.2">
      <c r="X1566" s="22"/>
    </row>
    <row r="1567" spans="24:24" x14ac:dyDescent="0.2">
      <c r="X1567" s="22"/>
    </row>
    <row r="1568" spans="24:24" x14ac:dyDescent="0.2">
      <c r="X1568" s="22"/>
    </row>
    <row r="1569" spans="24:24" x14ac:dyDescent="0.2">
      <c r="X1569" s="22"/>
    </row>
    <row r="1570" spans="24:24" x14ac:dyDescent="0.2">
      <c r="X1570" s="22"/>
    </row>
    <row r="1571" spans="24:24" x14ac:dyDescent="0.2">
      <c r="X1571" s="22"/>
    </row>
    <row r="1572" spans="24:24" x14ac:dyDescent="0.2">
      <c r="X1572" s="22"/>
    </row>
    <row r="1573" spans="24:24" x14ac:dyDescent="0.2">
      <c r="X1573" s="22"/>
    </row>
    <row r="1574" spans="24:24" x14ac:dyDescent="0.2">
      <c r="X1574" s="22"/>
    </row>
    <row r="1575" spans="24:24" x14ac:dyDescent="0.2">
      <c r="X1575" s="22"/>
    </row>
    <row r="1576" spans="24:24" x14ac:dyDescent="0.2">
      <c r="X1576" s="22"/>
    </row>
    <row r="1577" spans="24:24" x14ac:dyDescent="0.2">
      <c r="X1577" s="22"/>
    </row>
    <row r="1578" spans="24:24" x14ac:dyDescent="0.2">
      <c r="X1578" s="22"/>
    </row>
    <row r="1579" spans="24:24" x14ac:dyDescent="0.2">
      <c r="X1579" s="22"/>
    </row>
    <row r="1580" spans="24:24" x14ac:dyDescent="0.2">
      <c r="X1580" s="22"/>
    </row>
    <row r="1581" spans="24:24" x14ac:dyDescent="0.2">
      <c r="X1581" s="22"/>
    </row>
    <row r="1582" spans="24:24" x14ac:dyDescent="0.2">
      <c r="X1582" s="22"/>
    </row>
    <row r="1583" spans="24:24" x14ac:dyDescent="0.2">
      <c r="X1583" s="22"/>
    </row>
    <row r="1584" spans="24:24" x14ac:dyDescent="0.2">
      <c r="X1584" s="22"/>
    </row>
    <row r="1585" spans="24:24" x14ac:dyDescent="0.2">
      <c r="X1585" s="22"/>
    </row>
    <row r="1586" spans="24:24" x14ac:dyDescent="0.2">
      <c r="X1586" s="22"/>
    </row>
    <row r="1587" spans="24:24" x14ac:dyDescent="0.2">
      <c r="X1587" s="22"/>
    </row>
    <row r="1588" spans="24:24" x14ac:dyDescent="0.2">
      <c r="X1588" s="22"/>
    </row>
    <row r="1589" spans="24:24" x14ac:dyDescent="0.2">
      <c r="X1589" s="22"/>
    </row>
    <row r="1590" spans="24:24" x14ac:dyDescent="0.2">
      <c r="X1590" s="22"/>
    </row>
    <row r="1591" spans="24:24" x14ac:dyDescent="0.2">
      <c r="X1591" s="22"/>
    </row>
    <row r="1592" spans="24:24" x14ac:dyDescent="0.2">
      <c r="X1592" s="22"/>
    </row>
    <row r="1593" spans="24:24" x14ac:dyDescent="0.2">
      <c r="X1593" s="22"/>
    </row>
    <row r="1594" spans="24:24" x14ac:dyDescent="0.2">
      <c r="X1594" s="22"/>
    </row>
    <row r="1595" spans="24:24" x14ac:dyDescent="0.2">
      <c r="X1595" s="22"/>
    </row>
    <row r="1596" spans="24:24" x14ac:dyDescent="0.2">
      <c r="X1596" s="22"/>
    </row>
    <row r="1597" spans="24:24" x14ac:dyDescent="0.2">
      <c r="X1597" s="22"/>
    </row>
    <row r="1598" spans="24:24" x14ac:dyDescent="0.2">
      <c r="X1598" s="22"/>
    </row>
    <row r="1599" spans="24:24" x14ac:dyDescent="0.2">
      <c r="X1599" s="22"/>
    </row>
    <row r="1600" spans="24:24" x14ac:dyDescent="0.2">
      <c r="X1600" s="22"/>
    </row>
    <row r="1601" spans="24:24" x14ac:dyDescent="0.2">
      <c r="X1601" s="22"/>
    </row>
    <row r="1602" spans="24:24" x14ac:dyDescent="0.2">
      <c r="X1602" s="22"/>
    </row>
    <row r="1603" spans="24:24" x14ac:dyDescent="0.2">
      <c r="X1603" s="22"/>
    </row>
    <row r="1604" spans="24:24" x14ac:dyDescent="0.2">
      <c r="X1604" s="22"/>
    </row>
    <row r="1605" spans="24:24" x14ac:dyDescent="0.2">
      <c r="X1605" s="22"/>
    </row>
    <row r="1606" spans="24:24" x14ac:dyDescent="0.2">
      <c r="X1606" s="22"/>
    </row>
    <row r="1607" spans="24:24" x14ac:dyDescent="0.2">
      <c r="X1607" s="22"/>
    </row>
    <row r="1608" spans="24:24" x14ac:dyDescent="0.2">
      <c r="X1608" s="22"/>
    </row>
    <row r="1609" spans="24:24" x14ac:dyDescent="0.2">
      <c r="X1609" s="22"/>
    </row>
    <row r="1610" spans="24:24" x14ac:dyDescent="0.2">
      <c r="X1610" s="22"/>
    </row>
    <row r="1611" spans="24:24" x14ac:dyDescent="0.2">
      <c r="X1611" s="22"/>
    </row>
    <row r="1612" spans="24:24" x14ac:dyDescent="0.2">
      <c r="X1612" s="22"/>
    </row>
    <row r="1613" spans="24:24" x14ac:dyDescent="0.2">
      <c r="X1613" s="22"/>
    </row>
    <row r="1614" spans="24:24" x14ac:dyDescent="0.2">
      <c r="X1614" s="22"/>
    </row>
    <row r="1615" spans="24:24" x14ac:dyDescent="0.2">
      <c r="X1615" s="22"/>
    </row>
    <row r="1616" spans="24:24" x14ac:dyDescent="0.2">
      <c r="X1616" s="22"/>
    </row>
    <row r="1617" spans="24:24" x14ac:dyDescent="0.2">
      <c r="X1617" s="22"/>
    </row>
    <row r="1618" spans="24:24" x14ac:dyDescent="0.2">
      <c r="X1618" s="22"/>
    </row>
    <row r="1619" spans="24:24" x14ac:dyDescent="0.2">
      <c r="X1619" s="22"/>
    </row>
    <row r="1620" spans="24:24" x14ac:dyDescent="0.2">
      <c r="X1620" s="22"/>
    </row>
    <row r="1621" spans="24:24" x14ac:dyDescent="0.2">
      <c r="X1621" s="22"/>
    </row>
    <row r="1622" spans="24:24" x14ac:dyDescent="0.2">
      <c r="X1622" s="22"/>
    </row>
    <row r="1623" spans="24:24" x14ac:dyDescent="0.2">
      <c r="X1623" s="22"/>
    </row>
    <row r="1624" spans="24:24" x14ac:dyDescent="0.2">
      <c r="X1624" s="22"/>
    </row>
    <row r="1625" spans="24:24" x14ac:dyDescent="0.2">
      <c r="X1625" s="22"/>
    </row>
    <row r="1626" spans="24:24" x14ac:dyDescent="0.2">
      <c r="X1626" s="22"/>
    </row>
    <row r="1627" spans="24:24" x14ac:dyDescent="0.2">
      <c r="X1627" s="22"/>
    </row>
    <row r="1628" spans="24:24" x14ac:dyDescent="0.2">
      <c r="X1628" s="22"/>
    </row>
    <row r="1629" spans="24:24" x14ac:dyDescent="0.2">
      <c r="X1629" s="22"/>
    </row>
    <row r="1630" spans="24:24" x14ac:dyDescent="0.2">
      <c r="X1630" s="22"/>
    </row>
    <row r="1631" spans="24:24" x14ac:dyDescent="0.2">
      <c r="X1631" s="22"/>
    </row>
    <row r="1632" spans="24:24" x14ac:dyDescent="0.2">
      <c r="X1632" s="22"/>
    </row>
    <row r="1633" spans="24:24" x14ac:dyDescent="0.2">
      <c r="X1633" s="22"/>
    </row>
    <row r="1634" spans="24:24" x14ac:dyDescent="0.2">
      <c r="X1634" s="22"/>
    </row>
    <row r="1635" spans="24:24" x14ac:dyDescent="0.2">
      <c r="X1635" s="22"/>
    </row>
    <row r="1636" spans="24:24" x14ac:dyDescent="0.2">
      <c r="X1636" s="22"/>
    </row>
    <row r="1637" spans="24:24" x14ac:dyDescent="0.2">
      <c r="X1637" s="22"/>
    </row>
    <row r="1638" spans="24:24" x14ac:dyDescent="0.2">
      <c r="X1638" s="22"/>
    </row>
    <row r="1639" spans="24:24" x14ac:dyDescent="0.2">
      <c r="X1639" s="22"/>
    </row>
    <row r="1640" spans="24:24" x14ac:dyDescent="0.2">
      <c r="X1640" s="22"/>
    </row>
    <row r="1641" spans="24:24" x14ac:dyDescent="0.2">
      <c r="X1641" s="22"/>
    </row>
    <row r="1642" spans="24:24" x14ac:dyDescent="0.2">
      <c r="X1642" s="22"/>
    </row>
    <row r="1643" spans="24:24" x14ac:dyDescent="0.2">
      <c r="X1643" s="22"/>
    </row>
    <row r="1644" spans="24:24" x14ac:dyDescent="0.2">
      <c r="X1644" s="22"/>
    </row>
    <row r="1645" spans="24:24" x14ac:dyDescent="0.2">
      <c r="X1645" s="22"/>
    </row>
    <row r="1646" spans="24:24" x14ac:dyDescent="0.2">
      <c r="X1646" s="22"/>
    </row>
    <row r="1647" spans="24:24" x14ac:dyDescent="0.2">
      <c r="X1647" s="22"/>
    </row>
    <row r="1648" spans="24:24" x14ac:dyDescent="0.2">
      <c r="X1648" s="22"/>
    </row>
    <row r="1649" spans="24:24" x14ac:dyDescent="0.2">
      <c r="X1649" s="22"/>
    </row>
    <row r="1650" spans="24:24" x14ac:dyDescent="0.2">
      <c r="X1650" s="22"/>
    </row>
    <row r="1651" spans="24:24" x14ac:dyDescent="0.2">
      <c r="X1651" s="22"/>
    </row>
    <row r="1652" spans="24:24" x14ac:dyDescent="0.2">
      <c r="X1652" s="22"/>
    </row>
    <row r="1653" spans="24:24" x14ac:dyDescent="0.2">
      <c r="X1653" s="22"/>
    </row>
    <row r="1654" spans="24:24" x14ac:dyDescent="0.2">
      <c r="X1654" s="22"/>
    </row>
    <row r="1655" spans="24:24" x14ac:dyDescent="0.2">
      <c r="X1655" s="22"/>
    </row>
    <row r="1656" spans="24:24" x14ac:dyDescent="0.2">
      <c r="X1656" s="22"/>
    </row>
    <row r="1657" spans="24:24" x14ac:dyDescent="0.2">
      <c r="X1657" s="22"/>
    </row>
    <row r="1658" spans="24:24" x14ac:dyDescent="0.2">
      <c r="X1658" s="22"/>
    </row>
    <row r="1659" spans="24:24" x14ac:dyDescent="0.2">
      <c r="X1659" s="22"/>
    </row>
    <row r="1660" spans="24:24" x14ac:dyDescent="0.2">
      <c r="X1660" s="22"/>
    </row>
    <row r="1661" spans="24:24" x14ac:dyDescent="0.2">
      <c r="X1661" s="22"/>
    </row>
    <row r="1662" spans="24:24" x14ac:dyDescent="0.2">
      <c r="X1662" s="22"/>
    </row>
    <row r="1663" spans="24:24" x14ac:dyDescent="0.2">
      <c r="X1663" s="22"/>
    </row>
    <row r="1664" spans="24:24" x14ac:dyDescent="0.2">
      <c r="X1664" s="22"/>
    </row>
    <row r="1665" spans="24:24" x14ac:dyDescent="0.2">
      <c r="X1665" s="22"/>
    </row>
    <row r="1666" spans="24:24" x14ac:dyDescent="0.2">
      <c r="X1666" s="22"/>
    </row>
    <row r="1667" spans="24:24" x14ac:dyDescent="0.2">
      <c r="X1667" s="22"/>
    </row>
    <row r="1668" spans="24:24" x14ac:dyDescent="0.2">
      <c r="X1668" s="22"/>
    </row>
    <row r="1669" spans="24:24" x14ac:dyDescent="0.2">
      <c r="X1669" s="22"/>
    </row>
    <row r="1670" spans="24:24" x14ac:dyDescent="0.2">
      <c r="X1670" s="22"/>
    </row>
    <row r="1671" spans="24:24" x14ac:dyDescent="0.2">
      <c r="X1671" s="22"/>
    </row>
    <row r="1672" spans="24:24" x14ac:dyDescent="0.2">
      <c r="X1672" s="22"/>
    </row>
    <row r="1673" spans="24:24" x14ac:dyDescent="0.2">
      <c r="X1673" s="22"/>
    </row>
    <row r="1674" spans="24:24" x14ac:dyDescent="0.2">
      <c r="X1674" s="22"/>
    </row>
    <row r="1675" spans="24:24" x14ac:dyDescent="0.2">
      <c r="X1675" s="22"/>
    </row>
    <row r="1676" spans="24:24" x14ac:dyDescent="0.2">
      <c r="X1676" s="22"/>
    </row>
    <row r="1677" spans="24:24" x14ac:dyDescent="0.2">
      <c r="X1677" s="22"/>
    </row>
    <row r="1678" spans="24:24" x14ac:dyDescent="0.2">
      <c r="X1678" s="22"/>
    </row>
    <row r="1679" spans="24:24" x14ac:dyDescent="0.2">
      <c r="X1679" s="22"/>
    </row>
    <row r="1680" spans="24:24" x14ac:dyDescent="0.2">
      <c r="X1680" s="22"/>
    </row>
    <row r="1681" spans="24:24" x14ac:dyDescent="0.2">
      <c r="X1681" s="22"/>
    </row>
    <row r="1682" spans="24:24" x14ac:dyDescent="0.2">
      <c r="X1682" s="22"/>
    </row>
    <row r="1683" spans="24:24" x14ac:dyDescent="0.2">
      <c r="X1683" s="22"/>
    </row>
    <row r="1684" spans="24:24" x14ac:dyDescent="0.2">
      <c r="X1684" s="22"/>
    </row>
    <row r="1685" spans="24:24" x14ac:dyDescent="0.2">
      <c r="X1685" s="22"/>
    </row>
    <row r="1686" spans="24:24" x14ac:dyDescent="0.2">
      <c r="X1686" s="22"/>
    </row>
    <row r="1687" spans="24:24" x14ac:dyDescent="0.2">
      <c r="X1687" s="22"/>
    </row>
    <row r="1688" spans="24:24" x14ac:dyDescent="0.2">
      <c r="X1688" s="22"/>
    </row>
    <row r="1689" spans="24:24" x14ac:dyDescent="0.2">
      <c r="X1689" s="22"/>
    </row>
    <row r="1690" spans="24:24" x14ac:dyDescent="0.2">
      <c r="X1690" s="22"/>
    </row>
    <row r="1691" spans="24:24" x14ac:dyDescent="0.2">
      <c r="X1691" s="22"/>
    </row>
    <row r="1692" spans="24:24" x14ac:dyDescent="0.2">
      <c r="X1692" s="22"/>
    </row>
    <row r="1693" spans="24:24" x14ac:dyDescent="0.2">
      <c r="X1693" s="22"/>
    </row>
    <row r="1694" spans="24:24" x14ac:dyDescent="0.2">
      <c r="X1694" s="22"/>
    </row>
    <row r="1695" spans="24:24" x14ac:dyDescent="0.2">
      <c r="X1695" s="22"/>
    </row>
    <row r="1696" spans="24:24" x14ac:dyDescent="0.2">
      <c r="X1696" s="22"/>
    </row>
    <row r="1697" spans="24:24" x14ac:dyDescent="0.2">
      <c r="X1697" s="22"/>
    </row>
    <row r="1698" spans="24:24" x14ac:dyDescent="0.2">
      <c r="X1698" s="22"/>
    </row>
    <row r="1699" spans="24:24" x14ac:dyDescent="0.2">
      <c r="X1699" s="22"/>
    </row>
    <row r="1700" spans="24:24" x14ac:dyDescent="0.2">
      <c r="X1700" s="22"/>
    </row>
    <row r="1701" spans="24:24" x14ac:dyDescent="0.2">
      <c r="X1701" s="22"/>
    </row>
    <row r="1702" spans="24:24" x14ac:dyDescent="0.2">
      <c r="X1702" s="22"/>
    </row>
    <row r="1703" spans="24:24" x14ac:dyDescent="0.2">
      <c r="X1703" s="22"/>
    </row>
    <row r="1704" spans="24:24" x14ac:dyDescent="0.2">
      <c r="X1704" s="22"/>
    </row>
    <row r="1705" spans="24:24" x14ac:dyDescent="0.2">
      <c r="X1705" s="22"/>
    </row>
    <row r="1706" spans="24:24" x14ac:dyDescent="0.2">
      <c r="X1706" s="22"/>
    </row>
    <row r="1707" spans="24:24" x14ac:dyDescent="0.2">
      <c r="X1707" s="22"/>
    </row>
    <row r="1708" spans="24:24" x14ac:dyDescent="0.2">
      <c r="X1708" s="22"/>
    </row>
    <row r="1709" spans="24:24" x14ac:dyDescent="0.2">
      <c r="X1709" s="22"/>
    </row>
    <row r="1710" spans="24:24" x14ac:dyDescent="0.2">
      <c r="X1710" s="22"/>
    </row>
    <row r="1711" spans="24:24" x14ac:dyDescent="0.2">
      <c r="X1711" s="22"/>
    </row>
    <row r="1712" spans="24:24" x14ac:dyDescent="0.2">
      <c r="X1712" s="22"/>
    </row>
    <row r="1713" spans="24:24" x14ac:dyDescent="0.2">
      <c r="X1713" s="22"/>
    </row>
    <row r="1714" spans="24:24" x14ac:dyDescent="0.2">
      <c r="X1714" s="22"/>
    </row>
    <row r="1715" spans="24:24" x14ac:dyDescent="0.2">
      <c r="X1715" s="22"/>
    </row>
    <row r="1716" spans="24:24" x14ac:dyDescent="0.2">
      <c r="X1716" s="22"/>
    </row>
    <row r="1717" spans="24:24" x14ac:dyDescent="0.2">
      <c r="X1717" s="22"/>
    </row>
    <row r="1718" spans="24:24" x14ac:dyDescent="0.2">
      <c r="X1718" s="22"/>
    </row>
    <row r="1719" spans="24:24" x14ac:dyDescent="0.2">
      <c r="X1719" s="22"/>
    </row>
    <row r="1720" spans="24:24" x14ac:dyDescent="0.2">
      <c r="X1720" s="22"/>
    </row>
    <row r="1721" spans="24:24" x14ac:dyDescent="0.2">
      <c r="X1721" s="22"/>
    </row>
    <row r="1722" spans="24:24" x14ac:dyDescent="0.2">
      <c r="X1722" s="22"/>
    </row>
    <row r="1723" spans="24:24" x14ac:dyDescent="0.2">
      <c r="X1723" s="22"/>
    </row>
    <row r="1724" spans="24:24" x14ac:dyDescent="0.2">
      <c r="X1724" s="22"/>
    </row>
    <row r="1725" spans="24:24" x14ac:dyDescent="0.2">
      <c r="X1725" s="22"/>
    </row>
    <row r="1726" spans="24:24" x14ac:dyDescent="0.2">
      <c r="X1726" s="22"/>
    </row>
    <row r="1727" spans="24:24" x14ac:dyDescent="0.2">
      <c r="X1727" s="22"/>
    </row>
    <row r="1728" spans="24:24" x14ac:dyDescent="0.2">
      <c r="X1728" s="22"/>
    </row>
    <row r="1729" spans="24:24" x14ac:dyDescent="0.2">
      <c r="X1729" s="22"/>
    </row>
    <row r="1730" spans="24:24" x14ac:dyDescent="0.2">
      <c r="X1730" s="22"/>
    </row>
    <row r="1731" spans="24:24" x14ac:dyDescent="0.2">
      <c r="X1731" s="22"/>
    </row>
    <row r="1732" spans="24:24" x14ac:dyDescent="0.2">
      <c r="X1732" s="22"/>
    </row>
    <row r="1733" spans="24:24" x14ac:dyDescent="0.2">
      <c r="X1733" s="22"/>
    </row>
    <row r="1734" spans="24:24" x14ac:dyDescent="0.2">
      <c r="X1734" s="22"/>
    </row>
    <row r="1735" spans="24:24" x14ac:dyDescent="0.2">
      <c r="X1735" s="22"/>
    </row>
    <row r="1736" spans="24:24" x14ac:dyDescent="0.2">
      <c r="X1736" s="22"/>
    </row>
    <row r="1737" spans="24:24" x14ac:dyDescent="0.2">
      <c r="X1737" s="22"/>
    </row>
    <row r="1738" spans="24:24" x14ac:dyDescent="0.2">
      <c r="X1738" s="22"/>
    </row>
    <row r="1739" spans="24:24" x14ac:dyDescent="0.2">
      <c r="X1739" s="22"/>
    </row>
    <row r="1740" spans="24:24" x14ac:dyDescent="0.2">
      <c r="X1740" s="22"/>
    </row>
    <row r="1741" spans="24:24" x14ac:dyDescent="0.2">
      <c r="X1741" s="22"/>
    </row>
    <row r="1742" spans="24:24" x14ac:dyDescent="0.2">
      <c r="X1742" s="22"/>
    </row>
    <row r="1743" spans="24:24" x14ac:dyDescent="0.2">
      <c r="X1743" s="22"/>
    </row>
    <row r="1744" spans="24:24" x14ac:dyDescent="0.2">
      <c r="X1744" s="22"/>
    </row>
    <row r="1745" spans="24:24" x14ac:dyDescent="0.2">
      <c r="X1745" s="22"/>
    </row>
    <row r="1746" spans="24:24" x14ac:dyDescent="0.2">
      <c r="X1746" s="22"/>
    </row>
    <row r="1747" spans="24:24" x14ac:dyDescent="0.2">
      <c r="X1747" s="22"/>
    </row>
    <row r="1748" spans="24:24" x14ac:dyDescent="0.2">
      <c r="X1748" s="22"/>
    </row>
    <row r="1749" spans="24:24" x14ac:dyDescent="0.2">
      <c r="X1749" s="22"/>
    </row>
    <row r="1750" spans="24:24" x14ac:dyDescent="0.2">
      <c r="X1750" s="22"/>
    </row>
    <row r="1751" spans="24:24" x14ac:dyDescent="0.2">
      <c r="X1751" s="22"/>
    </row>
    <row r="1752" spans="24:24" x14ac:dyDescent="0.2">
      <c r="X1752" s="22"/>
    </row>
    <row r="1753" spans="24:24" x14ac:dyDescent="0.2">
      <c r="X1753" s="22"/>
    </row>
    <row r="1754" spans="24:24" x14ac:dyDescent="0.2">
      <c r="X1754" s="22"/>
    </row>
    <row r="1755" spans="24:24" x14ac:dyDescent="0.2">
      <c r="X1755" s="22"/>
    </row>
    <row r="1756" spans="24:24" x14ac:dyDescent="0.2">
      <c r="X1756" s="22"/>
    </row>
    <row r="1757" spans="24:24" x14ac:dyDescent="0.2">
      <c r="X1757" s="22"/>
    </row>
    <row r="1758" spans="24:24" x14ac:dyDescent="0.2">
      <c r="X1758" s="22"/>
    </row>
    <row r="1759" spans="24:24" x14ac:dyDescent="0.2">
      <c r="X1759" s="22"/>
    </row>
    <row r="1760" spans="24:24" x14ac:dyDescent="0.2">
      <c r="X1760" s="22"/>
    </row>
    <row r="1761" spans="24:24" x14ac:dyDescent="0.2">
      <c r="X1761" s="22"/>
    </row>
    <row r="1762" spans="24:24" x14ac:dyDescent="0.2">
      <c r="X1762" s="22"/>
    </row>
    <row r="1763" spans="24:24" x14ac:dyDescent="0.2">
      <c r="X1763" s="22"/>
    </row>
    <row r="1764" spans="24:24" x14ac:dyDescent="0.2">
      <c r="X1764" s="22"/>
    </row>
    <row r="1765" spans="24:24" x14ac:dyDescent="0.2">
      <c r="X1765" s="22"/>
    </row>
    <row r="1766" spans="24:24" x14ac:dyDescent="0.2">
      <c r="X1766" s="22"/>
    </row>
    <row r="1767" spans="24:24" x14ac:dyDescent="0.2">
      <c r="X1767" s="22"/>
    </row>
    <row r="1768" spans="24:24" x14ac:dyDescent="0.2">
      <c r="X1768" s="22"/>
    </row>
    <row r="1769" spans="24:24" x14ac:dyDescent="0.2">
      <c r="X1769" s="22"/>
    </row>
    <row r="1770" spans="24:24" x14ac:dyDescent="0.2">
      <c r="X1770" s="22"/>
    </row>
    <row r="1771" spans="24:24" x14ac:dyDescent="0.2">
      <c r="X1771" s="22"/>
    </row>
    <row r="1772" spans="24:24" x14ac:dyDescent="0.2">
      <c r="X1772" s="22"/>
    </row>
    <row r="1773" spans="24:24" x14ac:dyDescent="0.2">
      <c r="X1773" s="22"/>
    </row>
    <row r="1774" spans="24:24" x14ac:dyDescent="0.2">
      <c r="X1774" s="22"/>
    </row>
    <row r="1775" spans="24:24" x14ac:dyDescent="0.2">
      <c r="X1775" s="22"/>
    </row>
    <row r="1776" spans="24:24" x14ac:dyDescent="0.2">
      <c r="X1776" s="22"/>
    </row>
    <row r="1777" spans="24:24" x14ac:dyDescent="0.2">
      <c r="X1777" s="22"/>
    </row>
    <row r="1778" spans="24:24" x14ac:dyDescent="0.2">
      <c r="X1778" s="22"/>
    </row>
    <row r="1779" spans="24:24" x14ac:dyDescent="0.2">
      <c r="X1779" s="22"/>
    </row>
    <row r="1780" spans="24:24" x14ac:dyDescent="0.2">
      <c r="X1780" s="22"/>
    </row>
    <row r="1781" spans="24:24" x14ac:dyDescent="0.2">
      <c r="X1781" s="22"/>
    </row>
    <row r="1782" spans="24:24" x14ac:dyDescent="0.2">
      <c r="X1782" s="22"/>
    </row>
    <row r="1783" spans="24:24" x14ac:dyDescent="0.2">
      <c r="X1783" s="22"/>
    </row>
    <row r="1784" spans="24:24" x14ac:dyDescent="0.2">
      <c r="X1784" s="22"/>
    </row>
    <row r="1785" spans="24:24" x14ac:dyDescent="0.2">
      <c r="X1785" s="22"/>
    </row>
    <row r="1786" spans="24:24" x14ac:dyDescent="0.2">
      <c r="X1786" s="22"/>
    </row>
    <row r="1787" spans="24:24" x14ac:dyDescent="0.2">
      <c r="X1787" s="22"/>
    </row>
    <row r="1788" spans="24:24" x14ac:dyDescent="0.2">
      <c r="X1788" s="22"/>
    </row>
    <row r="1789" spans="24:24" x14ac:dyDescent="0.2">
      <c r="X1789" s="22"/>
    </row>
    <row r="1790" spans="24:24" x14ac:dyDescent="0.2">
      <c r="X1790" s="22"/>
    </row>
    <row r="1791" spans="24:24" x14ac:dyDescent="0.2">
      <c r="X1791" s="22"/>
    </row>
    <row r="1792" spans="24:24" x14ac:dyDescent="0.2">
      <c r="X1792" s="22"/>
    </row>
    <row r="1793" spans="24:24" x14ac:dyDescent="0.2">
      <c r="X1793" s="22"/>
    </row>
    <row r="1794" spans="24:24" x14ac:dyDescent="0.2">
      <c r="X1794" s="22"/>
    </row>
    <row r="1795" spans="24:24" x14ac:dyDescent="0.2">
      <c r="X1795" s="22"/>
    </row>
    <row r="1796" spans="24:24" x14ac:dyDescent="0.2">
      <c r="X1796" s="22"/>
    </row>
    <row r="1797" spans="24:24" x14ac:dyDescent="0.2">
      <c r="X1797" s="22"/>
    </row>
    <row r="1798" spans="24:24" x14ac:dyDescent="0.2">
      <c r="X1798" s="22"/>
    </row>
    <row r="1799" spans="24:24" x14ac:dyDescent="0.2">
      <c r="X1799" s="22"/>
    </row>
    <row r="1800" spans="24:24" x14ac:dyDescent="0.2">
      <c r="X1800" s="22"/>
    </row>
    <row r="1801" spans="24:24" x14ac:dyDescent="0.2">
      <c r="X1801" s="22"/>
    </row>
    <row r="1802" spans="24:24" x14ac:dyDescent="0.2">
      <c r="X1802" s="22"/>
    </row>
    <row r="1803" spans="24:24" x14ac:dyDescent="0.2">
      <c r="X1803" s="22"/>
    </row>
    <row r="1804" spans="24:24" x14ac:dyDescent="0.2">
      <c r="X1804" s="22"/>
    </row>
    <row r="1805" spans="24:24" x14ac:dyDescent="0.2">
      <c r="X1805" s="22"/>
    </row>
    <row r="1806" spans="24:24" x14ac:dyDescent="0.2">
      <c r="X1806" s="22"/>
    </row>
    <row r="1807" spans="24:24" x14ac:dyDescent="0.2">
      <c r="X1807" s="22"/>
    </row>
    <row r="1808" spans="24:24" x14ac:dyDescent="0.2">
      <c r="X1808" s="22"/>
    </row>
    <row r="1809" spans="24:24" x14ac:dyDescent="0.2">
      <c r="X1809" s="22"/>
    </row>
    <row r="1810" spans="24:24" x14ac:dyDescent="0.2">
      <c r="X1810" s="22"/>
    </row>
    <row r="1811" spans="24:24" x14ac:dyDescent="0.2">
      <c r="X1811" s="22"/>
    </row>
    <row r="1812" spans="24:24" x14ac:dyDescent="0.2">
      <c r="X1812" s="22"/>
    </row>
    <row r="1813" spans="24:24" x14ac:dyDescent="0.2">
      <c r="X1813" s="22"/>
    </row>
    <row r="1814" spans="24:24" x14ac:dyDescent="0.2">
      <c r="X1814" s="22"/>
    </row>
    <row r="1815" spans="24:24" x14ac:dyDescent="0.2">
      <c r="X1815" s="22"/>
    </row>
    <row r="1816" spans="24:24" x14ac:dyDescent="0.2">
      <c r="X1816" s="22"/>
    </row>
    <row r="1817" spans="24:24" x14ac:dyDescent="0.2">
      <c r="X1817" s="22"/>
    </row>
    <row r="1818" spans="24:24" x14ac:dyDescent="0.2">
      <c r="X1818" s="22"/>
    </row>
    <row r="1819" spans="24:24" x14ac:dyDescent="0.2">
      <c r="X1819" s="22"/>
    </row>
    <row r="1820" spans="24:24" x14ac:dyDescent="0.2">
      <c r="X1820" s="22"/>
    </row>
    <row r="1821" spans="24:24" x14ac:dyDescent="0.2">
      <c r="X1821" s="22"/>
    </row>
    <row r="1822" spans="24:24" x14ac:dyDescent="0.2">
      <c r="X1822" s="22"/>
    </row>
    <row r="1823" spans="24:24" x14ac:dyDescent="0.2">
      <c r="X1823" s="22"/>
    </row>
    <row r="1824" spans="24:24" x14ac:dyDescent="0.2">
      <c r="X1824" s="22"/>
    </row>
    <row r="1825" spans="24:24" x14ac:dyDescent="0.2">
      <c r="X1825" s="22"/>
    </row>
    <row r="1826" spans="24:24" x14ac:dyDescent="0.2">
      <c r="X1826" s="22"/>
    </row>
    <row r="1827" spans="24:24" x14ac:dyDescent="0.2">
      <c r="X1827" s="22"/>
    </row>
    <row r="1828" spans="24:24" x14ac:dyDescent="0.2">
      <c r="X1828" s="22"/>
    </row>
    <row r="1829" spans="24:24" x14ac:dyDescent="0.2">
      <c r="X1829" s="22"/>
    </row>
    <row r="1830" spans="24:24" x14ac:dyDescent="0.2">
      <c r="X1830" s="22"/>
    </row>
    <row r="1831" spans="24:24" x14ac:dyDescent="0.2">
      <c r="X1831" s="22"/>
    </row>
    <row r="1832" spans="24:24" x14ac:dyDescent="0.2">
      <c r="X1832" s="22"/>
    </row>
    <row r="1833" spans="24:24" x14ac:dyDescent="0.2">
      <c r="X1833" s="22"/>
    </row>
    <row r="1834" spans="24:24" x14ac:dyDescent="0.2">
      <c r="X1834" s="22"/>
    </row>
    <row r="1835" spans="24:24" x14ac:dyDescent="0.2">
      <c r="X1835" s="22"/>
    </row>
    <row r="1836" spans="24:24" x14ac:dyDescent="0.2">
      <c r="X1836" s="22"/>
    </row>
    <row r="1837" spans="24:24" x14ac:dyDescent="0.2">
      <c r="X1837" s="22"/>
    </row>
    <row r="1838" spans="24:24" x14ac:dyDescent="0.2">
      <c r="X1838" s="22"/>
    </row>
    <row r="1839" spans="24:24" x14ac:dyDescent="0.2">
      <c r="X1839" s="22"/>
    </row>
    <row r="1840" spans="24:24" x14ac:dyDescent="0.2">
      <c r="X1840" s="22"/>
    </row>
    <row r="1841" spans="24:24" x14ac:dyDescent="0.2">
      <c r="X1841" s="22"/>
    </row>
    <row r="1842" spans="24:24" x14ac:dyDescent="0.2">
      <c r="X1842" s="22"/>
    </row>
    <row r="1843" spans="24:24" x14ac:dyDescent="0.2">
      <c r="X1843" s="22"/>
    </row>
    <row r="1844" spans="24:24" x14ac:dyDescent="0.2">
      <c r="X1844" s="22"/>
    </row>
    <row r="1845" spans="24:24" x14ac:dyDescent="0.2">
      <c r="X1845" s="22"/>
    </row>
    <row r="1846" spans="24:24" x14ac:dyDescent="0.2">
      <c r="X1846" s="22"/>
    </row>
    <row r="1847" spans="24:24" x14ac:dyDescent="0.2">
      <c r="X1847" s="22"/>
    </row>
    <row r="1848" spans="24:24" x14ac:dyDescent="0.2">
      <c r="X1848" s="22"/>
    </row>
    <row r="1849" spans="24:24" x14ac:dyDescent="0.2">
      <c r="X1849" s="22"/>
    </row>
    <row r="1850" spans="24:24" x14ac:dyDescent="0.2">
      <c r="X1850" s="22"/>
    </row>
    <row r="1851" spans="24:24" x14ac:dyDescent="0.2">
      <c r="X1851" s="22"/>
    </row>
    <row r="1852" spans="24:24" x14ac:dyDescent="0.2">
      <c r="X1852" s="22"/>
    </row>
    <row r="1853" spans="24:24" x14ac:dyDescent="0.2">
      <c r="X1853" s="22"/>
    </row>
    <row r="1854" spans="24:24" x14ac:dyDescent="0.2">
      <c r="X1854" s="22"/>
    </row>
    <row r="1855" spans="24:24" x14ac:dyDescent="0.2">
      <c r="X1855" s="22"/>
    </row>
    <row r="1856" spans="24:24" x14ac:dyDescent="0.2">
      <c r="X1856" s="22"/>
    </row>
    <row r="1857" spans="24:24" x14ac:dyDescent="0.2">
      <c r="X1857" s="22"/>
    </row>
    <row r="1858" spans="24:24" x14ac:dyDescent="0.2">
      <c r="X1858" s="22"/>
    </row>
    <row r="1859" spans="24:24" x14ac:dyDescent="0.2">
      <c r="X1859" s="22"/>
    </row>
    <row r="1860" spans="24:24" x14ac:dyDescent="0.2">
      <c r="X1860" s="22"/>
    </row>
    <row r="1861" spans="24:24" x14ac:dyDescent="0.2">
      <c r="X1861" s="22"/>
    </row>
    <row r="1862" spans="24:24" x14ac:dyDescent="0.2">
      <c r="X1862" s="22"/>
    </row>
    <row r="1863" spans="24:24" x14ac:dyDescent="0.2">
      <c r="X1863" s="22"/>
    </row>
    <row r="1864" spans="24:24" x14ac:dyDescent="0.2">
      <c r="X1864" s="22"/>
    </row>
    <row r="1865" spans="24:24" x14ac:dyDescent="0.2">
      <c r="X1865" s="22"/>
    </row>
    <row r="1866" spans="24:24" x14ac:dyDescent="0.2">
      <c r="X1866" s="22"/>
    </row>
    <row r="1867" spans="24:24" x14ac:dyDescent="0.2">
      <c r="X1867" s="22"/>
    </row>
    <row r="1868" spans="24:24" x14ac:dyDescent="0.2">
      <c r="X1868" s="22"/>
    </row>
    <row r="1869" spans="24:24" x14ac:dyDescent="0.2">
      <c r="X1869" s="22"/>
    </row>
    <row r="1870" spans="24:24" x14ac:dyDescent="0.2">
      <c r="X1870" s="22"/>
    </row>
    <row r="1871" spans="24:24" x14ac:dyDescent="0.2">
      <c r="X1871" s="22"/>
    </row>
    <row r="1872" spans="24:24" x14ac:dyDescent="0.2">
      <c r="X1872" s="22"/>
    </row>
    <row r="1873" spans="24:24" x14ac:dyDescent="0.2">
      <c r="X1873" s="22"/>
    </row>
    <row r="1874" spans="24:24" x14ac:dyDescent="0.2">
      <c r="X1874" s="22"/>
    </row>
    <row r="1875" spans="24:24" x14ac:dyDescent="0.2">
      <c r="X1875" s="22"/>
    </row>
    <row r="1876" spans="24:24" x14ac:dyDescent="0.2">
      <c r="X1876" s="22"/>
    </row>
    <row r="1877" spans="24:24" x14ac:dyDescent="0.2">
      <c r="X1877" s="22"/>
    </row>
    <row r="1878" spans="24:24" x14ac:dyDescent="0.2">
      <c r="X1878" s="22"/>
    </row>
    <row r="1879" spans="24:24" x14ac:dyDescent="0.2">
      <c r="X1879" s="22"/>
    </row>
    <row r="1880" spans="24:24" x14ac:dyDescent="0.2">
      <c r="X1880" s="22"/>
    </row>
    <row r="1881" spans="24:24" x14ac:dyDescent="0.2">
      <c r="X1881" s="22"/>
    </row>
    <row r="1882" spans="24:24" x14ac:dyDescent="0.2">
      <c r="X1882" s="22"/>
    </row>
    <row r="1883" spans="24:24" x14ac:dyDescent="0.2">
      <c r="X1883" s="22"/>
    </row>
    <row r="1884" spans="24:24" x14ac:dyDescent="0.2">
      <c r="X1884" s="22"/>
    </row>
    <row r="1885" spans="24:24" x14ac:dyDescent="0.2">
      <c r="X1885" s="22"/>
    </row>
    <row r="1886" spans="24:24" x14ac:dyDescent="0.2">
      <c r="X1886" s="22"/>
    </row>
    <row r="1887" spans="24:24" x14ac:dyDescent="0.2">
      <c r="X1887" s="22"/>
    </row>
    <row r="1888" spans="24:24" x14ac:dyDescent="0.2">
      <c r="X1888" s="22"/>
    </row>
    <row r="1889" spans="24:24" x14ac:dyDescent="0.2">
      <c r="X1889" s="22"/>
    </row>
    <row r="1890" spans="24:24" x14ac:dyDescent="0.2">
      <c r="X1890" s="22"/>
    </row>
    <row r="1891" spans="24:24" x14ac:dyDescent="0.2">
      <c r="X1891" s="22"/>
    </row>
    <row r="1892" spans="24:24" x14ac:dyDescent="0.2">
      <c r="X1892" s="22"/>
    </row>
    <row r="1893" spans="24:24" x14ac:dyDescent="0.2">
      <c r="X1893" s="22"/>
    </row>
    <row r="1894" spans="24:24" x14ac:dyDescent="0.2">
      <c r="X1894" s="22"/>
    </row>
    <row r="1895" spans="24:24" x14ac:dyDescent="0.2">
      <c r="X1895" s="22"/>
    </row>
    <row r="1896" spans="24:24" x14ac:dyDescent="0.2">
      <c r="X1896" s="22"/>
    </row>
    <row r="1897" spans="24:24" x14ac:dyDescent="0.2">
      <c r="X1897" s="22"/>
    </row>
    <row r="1898" spans="24:24" x14ac:dyDescent="0.2">
      <c r="X1898" s="22"/>
    </row>
    <row r="1899" spans="24:24" x14ac:dyDescent="0.2">
      <c r="X1899" s="22"/>
    </row>
    <row r="1900" spans="24:24" x14ac:dyDescent="0.2">
      <c r="X1900" s="22"/>
    </row>
    <row r="1901" spans="24:24" x14ac:dyDescent="0.2">
      <c r="X1901" s="22"/>
    </row>
    <row r="1902" spans="24:24" x14ac:dyDescent="0.2">
      <c r="X1902" s="22"/>
    </row>
    <row r="1903" spans="24:24" x14ac:dyDescent="0.2">
      <c r="X1903" s="22"/>
    </row>
    <row r="1904" spans="24:24" x14ac:dyDescent="0.2">
      <c r="X1904" s="22"/>
    </row>
    <row r="1905" spans="24:24" x14ac:dyDescent="0.2">
      <c r="X1905" s="22"/>
    </row>
    <row r="1906" spans="24:24" x14ac:dyDescent="0.2">
      <c r="X1906" s="22"/>
    </row>
    <row r="1907" spans="24:24" x14ac:dyDescent="0.2">
      <c r="X1907" s="22"/>
    </row>
    <row r="1908" spans="24:24" x14ac:dyDescent="0.2">
      <c r="X1908" s="22"/>
    </row>
    <row r="1909" spans="24:24" x14ac:dyDescent="0.2">
      <c r="X1909" s="22"/>
    </row>
    <row r="1910" spans="24:24" x14ac:dyDescent="0.2">
      <c r="X1910" s="22"/>
    </row>
    <row r="1911" spans="24:24" x14ac:dyDescent="0.2">
      <c r="X1911" s="22"/>
    </row>
    <row r="1912" spans="24:24" x14ac:dyDescent="0.2">
      <c r="X1912" s="22"/>
    </row>
    <row r="1913" spans="24:24" x14ac:dyDescent="0.2">
      <c r="X1913" s="22"/>
    </row>
    <row r="1914" spans="24:24" x14ac:dyDescent="0.2">
      <c r="X1914" s="22"/>
    </row>
    <row r="1915" spans="24:24" x14ac:dyDescent="0.2">
      <c r="X1915" s="22"/>
    </row>
    <row r="1916" spans="24:24" x14ac:dyDescent="0.2">
      <c r="X1916" s="22"/>
    </row>
    <row r="1917" spans="24:24" x14ac:dyDescent="0.2">
      <c r="X1917" s="22"/>
    </row>
    <row r="1918" spans="24:24" x14ac:dyDescent="0.2">
      <c r="X1918" s="22"/>
    </row>
    <row r="1919" spans="24:24" x14ac:dyDescent="0.2">
      <c r="X1919" s="22"/>
    </row>
    <row r="1920" spans="24:24" x14ac:dyDescent="0.2">
      <c r="X1920" s="22"/>
    </row>
    <row r="1921" spans="24:24" x14ac:dyDescent="0.2">
      <c r="X1921" s="22"/>
    </row>
    <row r="1922" spans="24:24" x14ac:dyDescent="0.2">
      <c r="X1922" s="22"/>
    </row>
    <row r="1923" spans="24:24" x14ac:dyDescent="0.2">
      <c r="X1923" s="22"/>
    </row>
    <row r="1924" spans="24:24" x14ac:dyDescent="0.2">
      <c r="X1924" s="22"/>
    </row>
    <row r="1925" spans="24:24" x14ac:dyDescent="0.2">
      <c r="X1925" s="22"/>
    </row>
    <row r="1926" spans="24:24" x14ac:dyDescent="0.2">
      <c r="X1926" s="22"/>
    </row>
    <row r="1927" spans="24:24" x14ac:dyDescent="0.2">
      <c r="X1927" s="22"/>
    </row>
    <row r="1928" spans="24:24" x14ac:dyDescent="0.2">
      <c r="X1928" s="22"/>
    </row>
    <row r="1929" spans="24:24" x14ac:dyDescent="0.2">
      <c r="X1929" s="22"/>
    </row>
    <row r="1930" spans="24:24" x14ac:dyDescent="0.2">
      <c r="X1930" s="22"/>
    </row>
    <row r="1931" spans="24:24" x14ac:dyDescent="0.2">
      <c r="X1931" s="22"/>
    </row>
    <row r="1932" spans="24:24" x14ac:dyDescent="0.2">
      <c r="X1932" s="22"/>
    </row>
    <row r="1933" spans="24:24" x14ac:dyDescent="0.2">
      <c r="X1933" s="22"/>
    </row>
    <row r="1934" spans="24:24" x14ac:dyDescent="0.2">
      <c r="X1934" s="22"/>
    </row>
    <row r="1935" spans="24:24" x14ac:dyDescent="0.2">
      <c r="X1935" s="22"/>
    </row>
    <row r="1936" spans="24:24" x14ac:dyDescent="0.2">
      <c r="X1936" s="22"/>
    </row>
    <row r="1937" spans="24:24" x14ac:dyDescent="0.2">
      <c r="X1937" s="22"/>
    </row>
    <row r="1938" spans="24:24" x14ac:dyDescent="0.2">
      <c r="X1938" s="22"/>
    </row>
    <row r="1939" spans="24:24" x14ac:dyDescent="0.2">
      <c r="X1939" s="22"/>
    </row>
    <row r="1940" spans="24:24" x14ac:dyDescent="0.2">
      <c r="X1940" s="22"/>
    </row>
    <row r="1941" spans="24:24" x14ac:dyDescent="0.2">
      <c r="X1941" s="22"/>
    </row>
    <row r="1942" spans="24:24" x14ac:dyDescent="0.2">
      <c r="X1942" s="22"/>
    </row>
    <row r="1943" spans="24:24" x14ac:dyDescent="0.2">
      <c r="X1943" s="22"/>
    </row>
    <row r="1944" spans="24:24" x14ac:dyDescent="0.2">
      <c r="X1944" s="22"/>
    </row>
    <row r="1945" spans="24:24" x14ac:dyDescent="0.2">
      <c r="X1945" s="22"/>
    </row>
    <row r="1946" spans="24:24" x14ac:dyDescent="0.2">
      <c r="X1946" s="22"/>
    </row>
    <row r="1947" spans="24:24" x14ac:dyDescent="0.2">
      <c r="X1947" s="22"/>
    </row>
    <row r="1948" spans="24:24" x14ac:dyDescent="0.2">
      <c r="X1948" s="22"/>
    </row>
    <row r="1949" spans="24:24" x14ac:dyDescent="0.2">
      <c r="X1949" s="22"/>
    </row>
    <row r="1950" spans="24:24" x14ac:dyDescent="0.2">
      <c r="X1950" s="22"/>
    </row>
    <row r="1951" spans="24:24" x14ac:dyDescent="0.2">
      <c r="X1951" s="22"/>
    </row>
    <row r="1952" spans="24:24" x14ac:dyDescent="0.2">
      <c r="X1952" s="22"/>
    </row>
    <row r="1953" spans="24:24" x14ac:dyDescent="0.2">
      <c r="X1953" s="22"/>
    </row>
    <row r="1954" spans="24:24" x14ac:dyDescent="0.2">
      <c r="X1954" s="22"/>
    </row>
    <row r="1955" spans="24:24" x14ac:dyDescent="0.2">
      <c r="X1955" s="22"/>
    </row>
    <row r="1956" spans="24:24" x14ac:dyDescent="0.2">
      <c r="X1956" s="22"/>
    </row>
    <row r="1957" spans="24:24" x14ac:dyDescent="0.2">
      <c r="X1957" s="22"/>
    </row>
    <row r="1958" spans="24:24" x14ac:dyDescent="0.2">
      <c r="X1958" s="22"/>
    </row>
    <row r="1959" spans="24:24" x14ac:dyDescent="0.2">
      <c r="X1959" s="22"/>
    </row>
    <row r="1960" spans="24:24" x14ac:dyDescent="0.2">
      <c r="X1960" s="22"/>
    </row>
    <row r="1961" spans="24:24" x14ac:dyDescent="0.2">
      <c r="X1961" s="22"/>
    </row>
    <row r="1962" spans="24:24" x14ac:dyDescent="0.2">
      <c r="X1962" s="22"/>
    </row>
    <row r="1963" spans="24:24" x14ac:dyDescent="0.2">
      <c r="X1963" s="22"/>
    </row>
    <row r="1964" spans="24:24" x14ac:dyDescent="0.2">
      <c r="X1964" s="22"/>
    </row>
    <row r="1965" spans="24:24" x14ac:dyDescent="0.2">
      <c r="X1965" s="22"/>
    </row>
    <row r="1966" spans="24:24" x14ac:dyDescent="0.2">
      <c r="X1966" s="22"/>
    </row>
    <row r="1967" spans="24:24" x14ac:dyDescent="0.2">
      <c r="X1967" s="22"/>
    </row>
    <row r="1968" spans="24:24" x14ac:dyDescent="0.2">
      <c r="X1968" s="22"/>
    </row>
    <row r="1969" spans="24:24" x14ac:dyDescent="0.2">
      <c r="X1969" s="22"/>
    </row>
    <row r="1970" spans="24:24" x14ac:dyDescent="0.2">
      <c r="X1970" s="22"/>
    </row>
    <row r="1971" spans="24:24" x14ac:dyDescent="0.2">
      <c r="X1971" s="22"/>
    </row>
    <row r="1972" spans="24:24" x14ac:dyDescent="0.2">
      <c r="X1972" s="22"/>
    </row>
    <row r="1973" spans="24:24" x14ac:dyDescent="0.2">
      <c r="X1973" s="22"/>
    </row>
    <row r="1974" spans="24:24" x14ac:dyDescent="0.2">
      <c r="X1974" s="22"/>
    </row>
    <row r="1975" spans="24:24" x14ac:dyDescent="0.2">
      <c r="X1975" s="22"/>
    </row>
    <row r="1976" spans="24:24" x14ac:dyDescent="0.2">
      <c r="X1976" s="22"/>
    </row>
    <row r="1977" spans="24:24" x14ac:dyDescent="0.2">
      <c r="X1977" s="22"/>
    </row>
    <row r="1978" spans="24:24" x14ac:dyDescent="0.2">
      <c r="X1978" s="22"/>
    </row>
    <row r="1979" spans="24:24" x14ac:dyDescent="0.2">
      <c r="X1979" s="22"/>
    </row>
    <row r="1980" spans="24:24" x14ac:dyDescent="0.2">
      <c r="X1980" s="22"/>
    </row>
    <row r="1981" spans="24:24" x14ac:dyDescent="0.2">
      <c r="X1981" s="22"/>
    </row>
    <row r="1982" spans="24:24" x14ac:dyDescent="0.2">
      <c r="X1982" s="22"/>
    </row>
    <row r="1983" spans="24:24" x14ac:dyDescent="0.2">
      <c r="X1983" s="22"/>
    </row>
    <row r="1984" spans="24:24" x14ac:dyDescent="0.2">
      <c r="X1984" s="22"/>
    </row>
    <row r="1985" spans="24:24" x14ac:dyDescent="0.2">
      <c r="X1985" s="22"/>
    </row>
    <row r="1986" spans="24:24" x14ac:dyDescent="0.2">
      <c r="X1986" s="22"/>
    </row>
    <row r="1987" spans="24:24" x14ac:dyDescent="0.2">
      <c r="X1987" s="22"/>
    </row>
    <row r="1988" spans="24:24" x14ac:dyDescent="0.2">
      <c r="X1988" s="22"/>
    </row>
    <row r="1989" spans="24:24" x14ac:dyDescent="0.2">
      <c r="X1989" s="22"/>
    </row>
    <row r="1990" spans="24:24" x14ac:dyDescent="0.2">
      <c r="X1990" s="22"/>
    </row>
    <row r="1991" spans="24:24" x14ac:dyDescent="0.2">
      <c r="X1991" s="22"/>
    </row>
    <row r="1992" spans="24:24" x14ac:dyDescent="0.2">
      <c r="X1992" s="22"/>
    </row>
    <row r="1993" spans="24:24" x14ac:dyDescent="0.2">
      <c r="X1993" s="22"/>
    </row>
    <row r="1994" spans="24:24" x14ac:dyDescent="0.2">
      <c r="X1994" s="22"/>
    </row>
    <row r="1995" spans="24:24" x14ac:dyDescent="0.2">
      <c r="X1995" s="22"/>
    </row>
    <row r="1996" spans="24:24" x14ac:dyDescent="0.2">
      <c r="X1996" s="22"/>
    </row>
    <row r="1997" spans="24:24" x14ac:dyDescent="0.2">
      <c r="X1997" s="22"/>
    </row>
    <row r="1998" spans="24:24" x14ac:dyDescent="0.2">
      <c r="X1998" s="22"/>
    </row>
    <row r="1999" spans="24:24" x14ac:dyDescent="0.2">
      <c r="X1999" s="22"/>
    </row>
    <row r="2000" spans="24:24" x14ac:dyDescent="0.2">
      <c r="X2000" s="22"/>
    </row>
    <row r="2001" spans="24:24" x14ac:dyDescent="0.2">
      <c r="X2001" s="22"/>
    </row>
    <row r="2002" spans="24:24" x14ac:dyDescent="0.2">
      <c r="X2002" s="22"/>
    </row>
    <row r="2003" spans="24:24" x14ac:dyDescent="0.2">
      <c r="X2003" s="22"/>
    </row>
    <row r="2004" spans="24:24" x14ac:dyDescent="0.2">
      <c r="X2004" s="22"/>
    </row>
    <row r="2005" spans="24:24" x14ac:dyDescent="0.2">
      <c r="X2005" s="22"/>
    </row>
    <row r="2006" spans="24:24" x14ac:dyDescent="0.2">
      <c r="X2006" s="22"/>
    </row>
    <row r="2007" spans="24:24" x14ac:dyDescent="0.2">
      <c r="X2007" s="22"/>
    </row>
    <row r="2008" spans="24:24" x14ac:dyDescent="0.2">
      <c r="X2008" s="22"/>
    </row>
    <row r="2009" spans="24:24" x14ac:dyDescent="0.2">
      <c r="X2009" s="22"/>
    </row>
    <row r="2010" spans="24:24" x14ac:dyDescent="0.2">
      <c r="X2010" s="22"/>
    </row>
    <row r="2011" spans="24:24" x14ac:dyDescent="0.2">
      <c r="X2011" s="22"/>
    </row>
    <row r="2012" spans="24:24" x14ac:dyDescent="0.2">
      <c r="X2012" s="22"/>
    </row>
    <row r="2013" spans="24:24" x14ac:dyDescent="0.2">
      <c r="X2013" s="22"/>
    </row>
    <row r="2014" spans="24:24" x14ac:dyDescent="0.2">
      <c r="X2014" s="22"/>
    </row>
    <row r="2015" spans="24:24" x14ac:dyDescent="0.2">
      <c r="X2015" s="22"/>
    </row>
    <row r="2016" spans="24:24" x14ac:dyDescent="0.2">
      <c r="X2016" s="22"/>
    </row>
    <row r="2017" spans="24:24" x14ac:dyDescent="0.2">
      <c r="X2017" s="22"/>
    </row>
    <row r="2018" spans="24:24" x14ac:dyDescent="0.2">
      <c r="X2018" s="22"/>
    </row>
    <row r="2019" spans="24:24" x14ac:dyDescent="0.2">
      <c r="X2019" s="22"/>
    </row>
    <row r="2020" spans="24:24" x14ac:dyDescent="0.2">
      <c r="X2020" s="22"/>
    </row>
    <row r="2021" spans="24:24" x14ac:dyDescent="0.2">
      <c r="X2021" s="22"/>
    </row>
    <row r="2022" spans="24:24" x14ac:dyDescent="0.2">
      <c r="X2022" s="22"/>
    </row>
    <row r="2023" spans="24:24" x14ac:dyDescent="0.2">
      <c r="X2023" s="22"/>
    </row>
    <row r="2024" spans="24:24" x14ac:dyDescent="0.2">
      <c r="X2024" s="22"/>
    </row>
    <row r="2025" spans="24:24" x14ac:dyDescent="0.2">
      <c r="X2025" s="22"/>
    </row>
    <row r="2026" spans="24:24" x14ac:dyDescent="0.2">
      <c r="X2026" s="22"/>
    </row>
    <row r="2027" spans="24:24" x14ac:dyDescent="0.2">
      <c r="X2027" s="22"/>
    </row>
    <row r="2028" spans="24:24" x14ac:dyDescent="0.2">
      <c r="X2028" s="22"/>
    </row>
    <row r="2029" spans="24:24" x14ac:dyDescent="0.2">
      <c r="X2029" s="22"/>
    </row>
    <row r="2030" spans="24:24" x14ac:dyDescent="0.2">
      <c r="X2030" s="22"/>
    </row>
    <row r="2031" spans="24:24" x14ac:dyDescent="0.2">
      <c r="X2031" s="22"/>
    </row>
    <row r="2032" spans="24:24" x14ac:dyDescent="0.2">
      <c r="X2032" s="22"/>
    </row>
    <row r="2033" spans="24:24" x14ac:dyDescent="0.2">
      <c r="X2033" s="22"/>
    </row>
    <row r="2034" spans="24:24" x14ac:dyDescent="0.2">
      <c r="X2034" s="22"/>
    </row>
    <row r="2035" spans="24:24" x14ac:dyDescent="0.2">
      <c r="X2035" s="22"/>
    </row>
    <row r="2036" spans="24:24" x14ac:dyDescent="0.2">
      <c r="X2036" s="22"/>
    </row>
    <row r="2037" spans="24:24" x14ac:dyDescent="0.2">
      <c r="X2037" s="22"/>
    </row>
    <row r="2038" spans="24:24" x14ac:dyDescent="0.2">
      <c r="X2038" s="22"/>
    </row>
    <row r="2039" spans="24:24" x14ac:dyDescent="0.2">
      <c r="X2039" s="22"/>
    </row>
    <row r="2040" spans="24:24" x14ac:dyDescent="0.2">
      <c r="X2040" s="22"/>
    </row>
    <row r="2041" spans="24:24" x14ac:dyDescent="0.2">
      <c r="X2041" s="22"/>
    </row>
    <row r="2042" spans="24:24" x14ac:dyDescent="0.2">
      <c r="X2042" s="22"/>
    </row>
    <row r="2043" spans="24:24" x14ac:dyDescent="0.2">
      <c r="X2043" s="22"/>
    </row>
    <row r="2044" spans="24:24" x14ac:dyDescent="0.2">
      <c r="X2044" s="22"/>
    </row>
    <row r="2045" spans="24:24" x14ac:dyDescent="0.2">
      <c r="X2045" s="22"/>
    </row>
    <row r="2046" spans="24:24" x14ac:dyDescent="0.2">
      <c r="X2046" s="22"/>
    </row>
    <row r="2047" spans="24:24" x14ac:dyDescent="0.2">
      <c r="X2047" s="22"/>
    </row>
    <row r="2048" spans="24:24" x14ac:dyDescent="0.2">
      <c r="X2048" s="22"/>
    </row>
    <row r="2049" spans="24:24" x14ac:dyDescent="0.2">
      <c r="X2049" s="22"/>
    </row>
    <row r="2050" spans="24:24" x14ac:dyDescent="0.2">
      <c r="X2050" s="22"/>
    </row>
    <row r="2051" spans="24:24" x14ac:dyDescent="0.2">
      <c r="X2051" s="22"/>
    </row>
    <row r="2052" spans="24:24" x14ac:dyDescent="0.2">
      <c r="X2052" s="22"/>
    </row>
    <row r="2053" spans="24:24" x14ac:dyDescent="0.2">
      <c r="X2053" s="22"/>
    </row>
    <row r="2054" spans="24:24" x14ac:dyDescent="0.2">
      <c r="X2054" s="22"/>
    </row>
    <row r="2055" spans="24:24" x14ac:dyDescent="0.2">
      <c r="X2055" s="22"/>
    </row>
    <row r="2056" spans="24:24" x14ac:dyDescent="0.2">
      <c r="X2056" s="22"/>
    </row>
    <row r="2057" spans="24:24" x14ac:dyDescent="0.2">
      <c r="X2057" s="22"/>
    </row>
    <row r="2058" spans="24:24" x14ac:dyDescent="0.2">
      <c r="X2058" s="22"/>
    </row>
    <row r="2059" spans="24:24" x14ac:dyDescent="0.2">
      <c r="X2059" s="22"/>
    </row>
    <row r="2060" spans="24:24" x14ac:dyDescent="0.2">
      <c r="X2060" s="22"/>
    </row>
    <row r="2061" spans="24:24" x14ac:dyDescent="0.2">
      <c r="X2061" s="22"/>
    </row>
    <row r="2062" spans="24:24" x14ac:dyDescent="0.2">
      <c r="X2062" s="22"/>
    </row>
    <row r="2063" spans="24:24" x14ac:dyDescent="0.2">
      <c r="X2063" s="22"/>
    </row>
    <row r="2064" spans="24:24" x14ac:dyDescent="0.2">
      <c r="X2064" s="22"/>
    </row>
    <row r="2065" spans="24:24" x14ac:dyDescent="0.2">
      <c r="X2065" s="22"/>
    </row>
    <row r="2066" spans="24:24" x14ac:dyDescent="0.2">
      <c r="X2066" s="22"/>
    </row>
    <row r="2067" spans="24:24" x14ac:dyDescent="0.2">
      <c r="X2067" s="22"/>
    </row>
    <row r="2068" spans="24:24" x14ac:dyDescent="0.2">
      <c r="X2068" s="22"/>
    </row>
    <row r="2069" spans="24:24" x14ac:dyDescent="0.2">
      <c r="X2069" s="22"/>
    </row>
    <row r="2070" spans="24:24" x14ac:dyDescent="0.2">
      <c r="X2070" s="22"/>
    </row>
    <row r="2071" spans="24:24" x14ac:dyDescent="0.2">
      <c r="X2071" s="22"/>
    </row>
    <row r="2072" spans="24:24" x14ac:dyDescent="0.2">
      <c r="X2072" s="22"/>
    </row>
    <row r="2073" spans="24:24" x14ac:dyDescent="0.2">
      <c r="X2073" s="22"/>
    </row>
    <row r="2074" spans="24:24" x14ac:dyDescent="0.2">
      <c r="X2074" s="22"/>
    </row>
    <row r="2075" spans="24:24" x14ac:dyDescent="0.2">
      <c r="X2075" s="22"/>
    </row>
    <row r="2076" spans="24:24" x14ac:dyDescent="0.2">
      <c r="X2076" s="22"/>
    </row>
    <row r="2077" spans="24:24" x14ac:dyDescent="0.2">
      <c r="X2077" s="22"/>
    </row>
    <row r="2078" spans="24:24" x14ac:dyDescent="0.2">
      <c r="X2078" s="22"/>
    </row>
    <row r="2079" spans="24:24" x14ac:dyDescent="0.2">
      <c r="X2079" s="22"/>
    </row>
    <row r="2080" spans="24:24" x14ac:dyDescent="0.2">
      <c r="X2080" s="22"/>
    </row>
    <row r="2081" spans="24:24" x14ac:dyDescent="0.2">
      <c r="X2081" s="22"/>
    </row>
    <row r="2082" spans="24:24" x14ac:dyDescent="0.2">
      <c r="X2082" s="22"/>
    </row>
    <row r="2083" spans="24:24" x14ac:dyDescent="0.2">
      <c r="X2083" s="22"/>
    </row>
    <row r="2084" spans="24:24" x14ac:dyDescent="0.2">
      <c r="X2084" s="22"/>
    </row>
    <row r="2085" spans="24:24" x14ac:dyDescent="0.2">
      <c r="X2085" s="22"/>
    </row>
    <row r="2086" spans="24:24" x14ac:dyDescent="0.2">
      <c r="X2086" s="22"/>
    </row>
    <row r="2087" spans="24:24" x14ac:dyDescent="0.2">
      <c r="X2087" s="22"/>
    </row>
    <row r="2088" spans="24:24" x14ac:dyDescent="0.2">
      <c r="X2088" s="22"/>
    </row>
    <row r="2089" spans="24:24" x14ac:dyDescent="0.2">
      <c r="X2089" s="22"/>
    </row>
    <row r="2090" spans="24:24" x14ac:dyDescent="0.2">
      <c r="X2090" s="22"/>
    </row>
    <row r="2091" spans="24:24" x14ac:dyDescent="0.2">
      <c r="X2091" s="22"/>
    </row>
    <row r="2092" spans="24:24" x14ac:dyDescent="0.2">
      <c r="X2092" s="22"/>
    </row>
    <row r="2093" spans="24:24" x14ac:dyDescent="0.2">
      <c r="X2093" s="22"/>
    </row>
    <row r="2094" spans="24:24" x14ac:dyDescent="0.2">
      <c r="X2094" s="22"/>
    </row>
    <row r="2095" spans="24:24" x14ac:dyDescent="0.2">
      <c r="X2095" s="22"/>
    </row>
    <row r="2096" spans="24:24" x14ac:dyDescent="0.2">
      <c r="X2096" s="22"/>
    </row>
    <row r="2097" spans="24:24" x14ac:dyDescent="0.2">
      <c r="X2097" s="22"/>
    </row>
    <row r="2098" spans="24:24" x14ac:dyDescent="0.2">
      <c r="X2098" s="22"/>
    </row>
    <row r="2099" spans="24:24" x14ac:dyDescent="0.2">
      <c r="X2099" s="22"/>
    </row>
    <row r="2100" spans="24:24" x14ac:dyDescent="0.2">
      <c r="X2100" s="22"/>
    </row>
    <row r="2101" spans="24:24" x14ac:dyDescent="0.2">
      <c r="X2101" s="22"/>
    </row>
    <row r="2102" spans="24:24" x14ac:dyDescent="0.2">
      <c r="X2102" s="22"/>
    </row>
    <row r="2103" spans="24:24" x14ac:dyDescent="0.2">
      <c r="X2103" s="22"/>
    </row>
    <row r="2104" spans="24:24" x14ac:dyDescent="0.2">
      <c r="X2104" s="22"/>
    </row>
    <row r="2105" spans="24:24" x14ac:dyDescent="0.2">
      <c r="X2105" s="22"/>
    </row>
    <row r="2106" spans="24:24" x14ac:dyDescent="0.2">
      <c r="X2106" s="22"/>
    </row>
    <row r="2107" spans="24:24" x14ac:dyDescent="0.2">
      <c r="X2107" s="22"/>
    </row>
    <row r="2108" spans="24:24" x14ac:dyDescent="0.2">
      <c r="X2108" s="22"/>
    </row>
    <row r="2109" spans="24:24" x14ac:dyDescent="0.2">
      <c r="X2109" s="22"/>
    </row>
    <row r="2110" spans="24:24" x14ac:dyDescent="0.2">
      <c r="X2110" s="22"/>
    </row>
    <row r="2111" spans="24:24" x14ac:dyDescent="0.2">
      <c r="X2111" s="22"/>
    </row>
    <row r="2112" spans="24:24" x14ac:dyDescent="0.2">
      <c r="X2112" s="22"/>
    </row>
    <row r="2113" spans="24:24" x14ac:dyDescent="0.2">
      <c r="X2113" s="22"/>
    </row>
    <row r="2114" spans="24:24" x14ac:dyDescent="0.2">
      <c r="X2114" s="22"/>
    </row>
    <row r="2115" spans="24:24" x14ac:dyDescent="0.2">
      <c r="X2115" s="22"/>
    </row>
    <row r="2116" spans="24:24" x14ac:dyDescent="0.2">
      <c r="X2116" s="22"/>
    </row>
    <row r="2117" spans="24:24" x14ac:dyDescent="0.2">
      <c r="X2117" s="22"/>
    </row>
    <row r="2118" spans="24:24" x14ac:dyDescent="0.2">
      <c r="X2118" s="22"/>
    </row>
    <row r="2119" spans="24:24" x14ac:dyDescent="0.2">
      <c r="X2119" s="22"/>
    </row>
    <row r="2120" spans="24:24" x14ac:dyDescent="0.2">
      <c r="X2120" s="22"/>
    </row>
    <row r="2121" spans="24:24" x14ac:dyDescent="0.2">
      <c r="X2121" s="22"/>
    </row>
    <row r="2122" spans="24:24" x14ac:dyDescent="0.2">
      <c r="X2122" s="22"/>
    </row>
    <row r="2123" spans="24:24" x14ac:dyDescent="0.2">
      <c r="X2123" s="22"/>
    </row>
    <row r="2124" spans="24:24" x14ac:dyDescent="0.2">
      <c r="X2124" s="22"/>
    </row>
    <row r="2125" spans="24:24" x14ac:dyDescent="0.2">
      <c r="X2125" s="22"/>
    </row>
    <row r="2126" spans="24:24" x14ac:dyDescent="0.2">
      <c r="X2126" s="22"/>
    </row>
    <row r="2127" spans="24:24" x14ac:dyDescent="0.2">
      <c r="X2127" s="22"/>
    </row>
    <row r="2128" spans="24:24" x14ac:dyDescent="0.2">
      <c r="X2128" s="22"/>
    </row>
    <row r="2129" spans="24:24" x14ac:dyDescent="0.2">
      <c r="X2129" s="22"/>
    </row>
    <row r="2130" spans="24:24" x14ac:dyDescent="0.2">
      <c r="X2130" s="22"/>
    </row>
    <row r="2131" spans="24:24" x14ac:dyDescent="0.2">
      <c r="X2131" s="22"/>
    </row>
    <row r="2132" spans="24:24" x14ac:dyDescent="0.2">
      <c r="X2132" s="22"/>
    </row>
    <row r="2133" spans="24:24" x14ac:dyDescent="0.2">
      <c r="X2133" s="22"/>
    </row>
    <row r="2134" spans="24:24" x14ac:dyDescent="0.2">
      <c r="X2134" s="22"/>
    </row>
    <row r="2135" spans="24:24" x14ac:dyDescent="0.2">
      <c r="X2135" s="22"/>
    </row>
    <row r="2136" spans="24:24" x14ac:dyDescent="0.2">
      <c r="X2136" s="22"/>
    </row>
    <row r="2137" spans="24:24" x14ac:dyDescent="0.2">
      <c r="X2137" s="22"/>
    </row>
    <row r="2138" spans="24:24" x14ac:dyDescent="0.2">
      <c r="X2138" s="22"/>
    </row>
    <row r="2139" spans="24:24" x14ac:dyDescent="0.2">
      <c r="X2139" s="22"/>
    </row>
    <row r="2140" spans="24:24" x14ac:dyDescent="0.2">
      <c r="X2140" s="22"/>
    </row>
    <row r="2141" spans="24:24" x14ac:dyDescent="0.2">
      <c r="X2141" s="22"/>
    </row>
    <row r="2142" spans="24:24" x14ac:dyDescent="0.2">
      <c r="X2142" s="22"/>
    </row>
    <row r="2143" spans="24:24" x14ac:dyDescent="0.2">
      <c r="X2143" s="22"/>
    </row>
    <row r="2144" spans="24:24" x14ac:dyDescent="0.2">
      <c r="X2144" s="22"/>
    </row>
    <row r="2145" spans="24:24" x14ac:dyDescent="0.2">
      <c r="X2145" s="22"/>
    </row>
    <row r="2146" spans="24:24" x14ac:dyDescent="0.2">
      <c r="X2146" s="22"/>
    </row>
    <row r="2147" spans="24:24" x14ac:dyDescent="0.2">
      <c r="X2147" s="22"/>
    </row>
    <row r="2148" spans="24:24" x14ac:dyDescent="0.2">
      <c r="X2148" s="22"/>
    </row>
    <row r="2149" spans="24:24" x14ac:dyDescent="0.2">
      <c r="X2149" s="22"/>
    </row>
    <row r="2150" spans="24:24" x14ac:dyDescent="0.2">
      <c r="X2150" s="22"/>
    </row>
    <row r="2151" spans="24:24" x14ac:dyDescent="0.2">
      <c r="X2151" s="22"/>
    </row>
    <row r="2152" spans="24:24" x14ac:dyDescent="0.2">
      <c r="X2152" s="22"/>
    </row>
    <row r="2153" spans="24:24" x14ac:dyDescent="0.2">
      <c r="X2153" s="22"/>
    </row>
    <row r="2154" spans="24:24" x14ac:dyDescent="0.2">
      <c r="X2154" s="22"/>
    </row>
    <row r="2155" spans="24:24" x14ac:dyDescent="0.2">
      <c r="X2155" s="22"/>
    </row>
    <row r="2156" spans="24:24" x14ac:dyDescent="0.2">
      <c r="X2156" s="22"/>
    </row>
    <row r="2157" spans="24:24" x14ac:dyDescent="0.2">
      <c r="X2157" s="22"/>
    </row>
    <row r="2158" spans="24:24" x14ac:dyDescent="0.2">
      <c r="X2158" s="22"/>
    </row>
    <row r="2159" spans="24:24" x14ac:dyDescent="0.2">
      <c r="X2159" s="22"/>
    </row>
    <row r="2160" spans="24:24" x14ac:dyDescent="0.2">
      <c r="X2160" s="22"/>
    </row>
    <row r="2161" spans="24:24" x14ac:dyDescent="0.2">
      <c r="X2161" s="22"/>
    </row>
    <row r="2162" spans="24:24" x14ac:dyDescent="0.2">
      <c r="X2162" s="22"/>
    </row>
    <row r="2163" spans="24:24" x14ac:dyDescent="0.2">
      <c r="X2163" s="22"/>
    </row>
    <row r="2164" spans="24:24" x14ac:dyDescent="0.2">
      <c r="X2164" s="22"/>
    </row>
    <row r="2165" spans="24:24" x14ac:dyDescent="0.2">
      <c r="X2165" s="22"/>
    </row>
    <row r="2166" spans="24:24" x14ac:dyDescent="0.2">
      <c r="X2166" s="22"/>
    </row>
    <row r="2167" spans="24:24" x14ac:dyDescent="0.2">
      <c r="X2167" s="22"/>
    </row>
    <row r="2168" spans="24:24" x14ac:dyDescent="0.2">
      <c r="X2168" s="22"/>
    </row>
    <row r="2169" spans="24:24" x14ac:dyDescent="0.2">
      <c r="X2169" s="22"/>
    </row>
    <row r="2170" spans="24:24" x14ac:dyDescent="0.2">
      <c r="X2170" s="22"/>
    </row>
    <row r="2171" spans="24:24" x14ac:dyDescent="0.2">
      <c r="X2171" s="22"/>
    </row>
    <row r="2172" spans="24:24" x14ac:dyDescent="0.2">
      <c r="X2172" s="22"/>
    </row>
    <row r="2173" spans="24:24" x14ac:dyDescent="0.2">
      <c r="X2173" s="22"/>
    </row>
    <row r="2174" spans="24:24" x14ac:dyDescent="0.2">
      <c r="X2174" s="22"/>
    </row>
    <row r="2175" spans="24:24" x14ac:dyDescent="0.2">
      <c r="X2175" s="22"/>
    </row>
    <row r="2176" spans="24:24" x14ac:dyDescent="0.2">
      <c r="X2176" s="22"/>
    </row>
    <row r="2177" spans="24:24" x14ac:dyDescent="0.2">
      <c r="X2177" s="22"/>
    </row>
    <row r="2178" spans="24:24" x14ac:dyDescent="0.2">
      <c r="X2178" s="22"/>
    </row>
    <row r="2179" spans="24:24" x14ac:dyDescent="0.2">
      <c r="X2179" s="22"/>
    </row>
    <row r="2180" spans="24:24" x14ac:dyDescent="0.2">
      <c r="X2180" s="22"/>
    </row>
    <row r="2181" spans="24:24" x14ac:dyDescent="0.2">
      <c r="X2181" s="22"/>
    </row>
    <row r="2182" spans="24:24" x14ac:dyDescent="0.2">
      <c r="X2182" s="22"/>
    </row>
    <row r="2183" spans="24:24" x14ac:dyDescent="0.2">
      <c r="X2183" s="22"/>
    </row>
    <row r="2184" spans="24:24" x14ac:dyDescent="0.2">
      <c r="X2184" s="22"/>
    </row>
    <row r="2185" spans="24:24" x14ac:dyDescent="0.2">
      <c r="X2185" s="22"/>
    </row>
    <row r="2186" spans="24:24" x14ac:dyDescent="0.2">
      <c r="X2186" s="22"/>
    </row>
    <row r="2187" spans="24:24" x14ac:dyDescent="0.2">
      <c r="X2187" s="22"/>
    </row>
    <row r="2188" spans="24:24" x14ac:dyDescent="0.2">
      <c r="X2188" s="22"/>
    </row>
    <row r="2189" spans="24:24" x14ac:dyDescent="0.2">
      <c r="X2189" s="22"/>
    </row>
    <row r="2190" spans="24:24" x14ac:dyDescent="0.2">
      <c r="X2190" s="22"/>
    </row>
    <row r="2191" spans="24:24" x14ac:dyDescent="0.2">
      <c r="X2191" s="22"/>
    </row>
    <row r="2192" spans="24:24" x14ac:dyDescent="0.2">
      <c r="X2192" s="22"/>
    </row>
    <row r="2193" spans="24:24" x14ac:dyDescent="0.2">
      <c r="X2193" s="22"/>
    </row>
    <row r="2194" spans="24:24" x14ac:dyDescent="0.2">
      <c r="X2194" s="22"/>
    </row>
    <row r="2195" spans="24:24" x14ac:dyDescent="0.2">
      <c r="X2195" s="22"/>
    </row>
    <row r="2196" spans="24:24" x14ac:dyDescent="0.2">
      <c r="X2196" s="22"/>
    </row>
    <row r="2197" spans="24:24" x14ac:dyDescent="0.2">
      <c r="X2197" s="22"/>
    </row>
    <row r="2198" spans="24:24" x14ac:dyDescent="0.2">
      <c r="X2198" s="22"/>
    </row>
    <row r="2199" spans="24:24" x14ac:dyDescent="0.2">
      <c r="X2199" s="22"/>
    </row>
    <row r="2200" spans="24:24" x14ac:dyDescent="0.2">
      <c r="X2200" s="22"/>
    </row>
    <row r="2201" spans="24:24" x14ac:dyDescent="0.2">
      <c r="X2201" s="22"/>
    </row>
    <row r="2202" spans="24:24" x14ac:dyDescent="0.2">
      <c r="X2202" s="22"/>
    </row>
    <row r="2203" spans="24:24" x14ac:dyDescent="0.2">
      <c r="X2203" s="22"/>
    </row>
    <row r="2204" spans="24:24" x14ac:dyDescent="0.2">
      <c r="X2204" s="22"/>
    </row>
    <row r="2205" spans="24:24" x14ac:dyDescent="0.2">
      <c r="X2205" s="22"/>
    </row>
    <row r="2206" spans="24:24" x14ac:dyDescent="0.2">
      <c r="X2206" s="22"/>
    </row>
    <row r="2207" spans="24:24" x14ac:dyDescent="0.2">
      <c r="X2207" s="22"/>
    </row>
    <row r="2208" spans="24:24" x14ac:dyDescent="0.2">
      <c r="X2208" s="22"/>
    </row>
    <row r="2209" spans="24:24" x14ac:dyDescent="0.2">
      <c r="X2209" s="22"/>
    </row>
    <row r="2210" spans="24:24" x14ac:dyDescent="0.2">
      <c r="X2210" s="22"/>
    </row>
    <row r="2211" spans="24:24" x14ac:dyDescent="0.2">
      <c r="X2211" s="22"/>
    </row>
    <row r="2212" spans="24:24" x14ac:dyDescent="0.2">
      <c r="X2212" s="22"/>
    </row>
    <row r="2213" spans="24:24" x14ac:dyDescent="0.2">
      <c r="X2213" s="22"/>
    </row>
    <row r="2214" spans="24:24" x14ac:dyDescent="0.2">
      <c r="X2214" s="22"/>
    </row>
    <row r="2215" spans="24:24" x14ac:dyDescent="0.2">
      <c r="X2215" s="22"/>
    </row>
    <row r="2216" spans="24:24" x14ac:dyDescent="0.2">
      <c r="X2216" s="22"/>
    </row>
    <row r="2217" spans="24:24" x14ac:dyDescent="0.2">
      <c r="X2217" s="22"/>
    </row>
    <row r="2218" spans="24:24" x14ac:dyDescent="0.2">
      <c r="X2218" s="22"/>
    </row>
    <row r="2219" spans="24:24" x14ac:dyDescent="0.2">
      <c r="X2219" s="22"/>
    </row>
    <row r="2220" spans="24:24" x14ac:dyDescent="0.2">
      <c r="X2220" s="22"/>
    </row>
    <row r="2221" spans="24:24" x14ac:dyDescent="0.2">
      <c r="X2221" s="22"/>
    </row>
    <row r="2222" spans="24:24" x14ac:dyDescent="0.2">
      <c r="X2222" s="22"/>
    </row>
    <row r="2223" spans="24:24" x14ac:dyDescent="0.2">
      <c r="X2223" s="22"/>
    </row>
    <row r="2224" spans="24:24" x14ac:dyDescent="0.2">
      <c r="X2224" s="22"/>
    </row>
    <row r="2225" spans="24:24" x14ac:dyDescent="0.2">
      <c r="X2225" s="22"/>
    </row>
    <row r="2226" spans="24:24" x14ac:dyDescent="0.2">
      <c r="X2226" s="22"/>
    </row>
    <row r="2227" spans="24:24" x14ac:dyDescent="0.2">
      <c r="X2227" s="22"/>
    </row>
    <row r="2228" spans="24:24" x14ac:dyDescent="0.2">
      <c r="X2228" s="22"/>
    </row>
    <row r="2229" spans="24:24" x14ac:dyDescent="0.2">
      <c r="X2229" s="22"/>
    </row>
    <row r="2230" spans="24:24" x14ac:dyDescent="0.2">
      <c r="X2230" s="22"/>
    </row>
    <row r="2231" spans="24:24" x14ac:dyDescent="0.2">
      <c r="X2231" s="22"/>
    </row>
    <row r="2232" spans="24:24" x14ac:dyDescent="0.2">
      <c r="X2232" s="22"/>
    </row>
    <row r="2233" spans="24:24" x14ac:dyDescent="0.2">
      <c r="X2233" s="22"/>
    </row>
    <row r="2234" spans="24:24" x14ac:dyDescent="0.2">
      <c r="X2234" s="22"/>
    </row>
    <row r="2235" spans="24:24" x14ac:dyDescent="0.2">
      <c r="X2235" s="22"/>
    </row>
    <row r="2236" spans="24:24" x14ac:dyDescent="0.2">
      <c r="X2236" s="22"/>
    </row>
    <row r="2237" spans="24:24" x14ac:dyDescent="0.2">
      <c r="X2237" s="22"/>
    </row>
    <row r="2238" spans="24:24" x14ac:dyDescent="0.2">
      <c r="X2238" s="22"/>
    </row>
    <row r="2239" spans="24:24" x14ac:dyDescent="0.2">
      <c r="X2239" s="22"/>
    </row>
    <row r="2240" spans="24:24" x14ac:dyDescent="0.2">
      <c r="X2240" s="22"/>
    </row>
    <row r="2241" spans="24:24" x14ac:dyDescent="0.2">
      <c r="X2241" s="22"/>
    </row>
    <row r="2242" spans="24:24" x14ac:dyDescent="0.2">
      <c r="X2242" s="22"/>
    </row>
    <row r="2243" spans="24:24" x14ac:dyDescent="0.2">
      <c r="X2243" s="22"/>
    </row>
    <row r="2244" spans="24:24" x14ac:dyDescent="0.2">
      <c r="X2244" s="22"/>
    </row>
    <row r="2245" spans="24:24" x14ac:dyDescent="0.2">
      <c r="X2245" s="22"/>
    </row>
    <row r="2246" spans="24:24" x14ac:dyDescent="0.2">
      <c r="X2246" s="22"/>
    </row>
    <row r="2247" spans="24:24" x14ac:dyDescent="0.2">
      <c r="X2247" s="22"/>
    </row>
    <row r="2248" spans="24:24" x14ac:dyDescent="0.2">
      <c r="X2248" s="22"/>
    </row>
    <row r="2249" spans="24:24" x14ac:dyDescent="0.2">
      <c r="X2249" s="22"/>
    </row>
    <row r="2250" spans="24:24" x14ac:dyDescent="0.2">
      <c r="X2250" s="22"/>
    </row>
    <row r="2251" spans="24:24" x14ac:dyDescent="0.2">
      <c r="X2251" s="22"/>
    </row>
    <row r="2252" spans="24:24" x14ac:dyDescent="0.2">
      <c r="X2252" s="22"/>
    </row>
    <row r="2253" spans="24:24" x14ac:dyDescent="0.2">
      <c r="X2253" s="22"/>
    </row>
    <row r="2254" spans="24:24" x14ac:dyDescent="0.2">
      <c r="X2254" s="22"/>
    </row>
    <row r="2255" spans="24:24" x14ac:dyDescent="0.2">
      <c r="X2255" s="22"/>
    </row>
    <row r="2256" spans="24:24" x14ac:dyDescent="0.2">
      <c r="X2256" s="22"/>
    </row>
    <row r="2257" spans="24:24" x14ac:dyDescent="0.2">
      <c r="X2257" s="22"/>
    </row>
    <row r="2258" spans="24:24" x14ac:dyDescent="0.2">
      <c r="X2258" s="22"/>
    </row>
    <row r="2259" spans="24:24" x14ac:dyDescent="0.2">
      <c r="X2259" s="22"/>
    </row>
    <row r="2260" spans="24:24" x14ac:dyDescent="0.2">
      <c r="X2260" s="22"/>
    </row>
    <row r="2261" spans="24:24" x14ac:dyDescent="0.2">
      <c r="X2261" s="22"/>
    </row>
    <row r="2262" spans="24:24" x14ac:dyDescent="0.2">
      <c r="X2262" s="22"/>
    </row>
    <row r="2263" spans="24:24" x14ac:dyDescent="0.2">
      <c r="X2263" s="22"/>
    </row>
    <row r="2264" spans="24:24" x14ac:dyDescent="0.2">
      <c r="X2264" s="22"/>
    </row>
    <row r="2265" spans="24:24" x14ac:dyDescent="0.2">
      <c r="X2265" s="22"/>
    </row>
    <row r="2266" spans="24:24" x14ac:dyDescent="0.2">
      <c r="X2266" s="22"/>
    </row>
    <row r="2267" spans="24:24" x14ac:dyDescent="0.2">
      <c r="X2267" s="22"/>
    </row>
    <row r="2268" spans="24:24" x14ac:dyDescent="0.2">
      <c r="X2268" s="22"/>
    </row>
    <row r="2269" spans="24:24" x14ac:dyDescent="0.2">
      <c r="X2269" s="22"/>
    </row>
    <row r="2270" spans="24:24" x14ac:dyDescent="0.2">
      <c r="X2270" s="22"/>
    </row>
    <row r="2271" spans="24:24" x14ac:dyDescent="0.2">
      <c r="X2271" s="22"/>
    </row>
    <row r="2272" spans="24:24" x14ac:dyDescent="0.2">
      <c r="X2272" s="22"/>
    </row>
    <row r="2273" spans="24:24" x14ac:dyDescent="0.2">
      <c r="X2273" s="22"/>
    </row>
    <row r="2274" spans="24:24" x14ac:dyDescent="0.2">
      <c r="X2274" s="22"/>
    </row>
    <row r="2275" spans="24:24" x14ac:dyDescent="0.2">
      <c r="X2275" s="22"/>
    </row>
    <row r="2276" spans="24:24" x14ac:dyDescent="0.2">
      <c r="X2276" s="22"/>
    </row>
    <row r="2277" spans="24:24" x14ac:dyDescent="0.2">
      <c r="X2277" s="22"/>
    </row>
    <row r="2278" spans="24:24" x14ac:dyDescent="0.2">
      <c r="X2278" s="22"/>
    </row>
    <row r="2279" spans="24:24" x14ac:dyDescent="0.2">
      <c r="X2279" s="22"/>
    </row>
    <row r="2280" spans="24:24" x14ac:dyDescent="0.2">
      <c r="X2280" s="22"/>
    </row>
    <row r="2281" spans="24:24" x14ac:dyDescent="0.2">
      <c r="X2281" s="22"/>
    </row>
    <row r="2282" spans="24:24" x14ac:dyDescent="0.2">
      <c r="X2282" s="22"/>
    </row>
    <row r="2283" spans="24:24" x14ac:dyDescent="0.2">
      <c r="X2283" s="22"/>
    </row>
    <row r="2284" spans="24:24" x14ac:dyDescent="0.2">
      <c r="X2284" s="22"/>
    </row>
    <row r="2285" spans="24:24" x14ac:dyDescent="0.2">
      <c r="X2285" s="22"/>
    </row>
    <row r="2286" spans="24:24" x14ac:dyDescent="0.2">
      <c r="X2286" s="22"/>
    </row>
    <row r="2287" spans="24:24" x14ac:dyDescent="0.2">
      <c r="X2287" s="22"/>
    </row>
    <row r="2288" spans="24:24" x14ac:dyDescent="0.2">
      <c r="X2288" s="22"/>
    </row>
    <row r="2289" spans="24:24" x14ac:dyDescent="0.2">
      <c r="X2289" s="22"/>
    </row>
    <row r="2290" spans="24:24" x14ac:dyDescent="0.2">
      <c r="X2290" s="22"/>
    </row>
    <row r="2291" spans="24:24" x14ac:dyDescent="0.2">
      <c r="X2291" s="22"/>
    </row>
    <row r="2292" spans="24:24" x14ac:dyDescent="0.2">
      <c r="X2292" s="22"/>
    </row>
    <row r="2293" spans="24:24" x14ac:dyDescent="0.2">
      <c r="X2293" s="22"/>
    </row>
    <row r="2294" spans="24:24" x14ac:dyDescent="0.2">
      <c r="X2294" s="22"/>
    </row>
    <row r="2295" spans="24:24" x14ac:dyDescent="0.2">
      <c r="X2295" s="22"/>
    </row>
    <row r="2296" spans="24:24" x14ac:dyDescent="0.2">
      <c r="X2296" s="22"/>
    </row>
    <row r="2297" spans="24:24" x14ac:dyDescent="0.2">
      <c r="X2297" s="22"/>
    </row>
    <row r="2298" spans="24:24" x14ac:dyDescent="0.2">
      <c r="X2298" s="22"/>
    </row>
    <row r="2299" spans="24:24" x14ac:dyDescent="0.2">
      <c r="X2299" s="22"/>
    </row>
    <row r="2300" spans="24:24" x14ac:dyDescent="0.2">
      <c r="X2300" s="22"/>
    </row>
    <row r="2301" spans="24:24" x14ac:dyDescent="0.2">
      <c r="X2301" s="22"/>
    </row>
    <row r="2302" spans="24:24" x14ac:dyDescent="0.2">
      <c r="X2302" s="22"/>
    </row>
    <row r="2303" spans="24:24" x14ac:dyDescent="0.2">
      <c r="X2303" s="22"/>
    </row>
    <row r="2304" spans="24:24" x14ac:dyDescent="0.2">
      <c r="X2304" s="22"/>
    </row>
    <row r="2305" spans="24:24" x14ac:dyDescent="0.2">
      <c r="X2305" s="22"/>
    </row>
    <row r="2306" spans="24:24" x14ac:dyDescent="0.2">
      <c r="X2306" s="22"/>
    </row>
    <row r="2307" spans="24:24" x14ac:dyDescent="0.2">
      <c r="X2307" s="22"/>
    </row>
    <row r="2308" spans="24:24" x14ac:dyDescent="0.2">
      <c r="X2308" s="22"/>
    </row>
    <row r="2309" spans="24:24" x14ac:dyDescent="0.2">
      <c r="X2309" s="22"/>
    </row>
    <row r="2310" spans="24:24" x14ac:dyDescent="0.2">
      <c r="X2310" s="22"/>
    </row>
    <row r="2311" spans="24:24" x14ac:dyDescent="0.2">
      <c r="X2311" s="22"/>
    </row>
    <row r="2312" spans="24:24" x14ac:dyDescent="0.2">
      <c r="X2312" s="22"/>
    </row>
    <row r="2313" spans="24:24" x14ac:dyDescent="0.2">
      <c r="X2313" s="22"/>
    </row>
    <row r="2314" spans="24:24" x14ac:dyDescent="0.2">
      <c r="X2314" s="22"/>
    </row>
    <row r="2315" spans="24:24" x14ac:dyDescent="0.2">
      <c r="X2315" s="22"/>
    </row>
    <row r="2316" spans="24:24" x14ac:dyDescent="0.2">
      <c r="X2316" s="22"/>
    </row>
    <row r="2317" spans="24:24" x14ac:dyDescent="0.2">
      <c r="X2317" s="22"/>
    </row>
    <row r="2318" spans="24:24" x14ac:dyDescent="0.2">
      <c r="X2318" s="22"/>
    </row>
    <row r="2319" spans="24:24" x14ac:dyDescent="0.2">
      <c r="X2319" s="22"/>
    </row>
    <row r="2320" spans="24:24" x14ac:dyDescent="0.2">
      <c r="X2320" s="22"/>
    </row>
    <row r="2321" spans="24:24" x14ac:dyDescent="0.2">
      <c r="X2321" s="22"/>
    </row>
    <row r="2322" spans="24:24" x14ac:dyDescent="0.2">
      <c r="X2322" s="22"/>
    </row>
    <row r="2323" spans="24:24" x14ac:dyDescent="0.2">
      <c r="X2323" s="22"/>
    </row>
    <row r="2324" spans="24:24" x14ac:dyDescent="0.2">
      <c r="X2324" s="22"/>
    </row>
    <row r="2325" spans="24:24" x14ac:dyDescent="0.2">
      <c r="X2325" s="22"/>
    </row>
    <row r="2326" spans="24:24" x14ac:dyDescent="0.2">
      <c r="X2326" s="22"/>
    </row>
    <row r="2327" spans="24:24" x14ac:dyDescent="0.2">
      <c r="X2327" s="22"/>
    </row>
    <row r="2328" spans="24:24" x14ac:dyDescent="0.2">
      <c r="X2328" s="22"/>
    </row>
    <row r="2329" spans="24:24" x14ac:dyDescent="0.2">
      <c r="X2329" s="22"/>
    </row>
    <row r="2330" spans="24:24" x14ac:dyDescent="0.2">
      <c r="X2330" s="22"/>
    </row>
    <row r="2331" spans="24:24" x14ac:dyDescent="0.2">
      <c r="X2331" s="22"/>
    </row>
    <row r="2332" spans="24:24" x14ac:dyDescent="0.2">
      <c r="X2332" s="22"/>
    </row>
    <row r="2333" spans="24:24" x14ac:dyDescent="0.2">
      <c r="X2333" s="22"/>
    </row>
    <row r="2334" spans="24:24" x14ac:dyDescent="0.2">
      <c r="X2334" s="22"/>
    </row>
    <row r="2335" spans="24:24" x14ac:dyDescent="0.2">
      <c r="X2335" s="22"/>
    </row>
    <row r="2336" spans="24:24" x14ac:dyDescent="0.2">
      <c r="X2336" s="22"/>
    </row>
    <row r="2337" spans="24:24" x14ac:dyDescent="0.2">
      <c r="X2337" s="22"/>
    </row>
    <row r="2338" spans="24:24" x14ac:dyDescent="0.2">
      <c r="X2338" s="22"/>
    </row>
    <row r="2339" spans="24:24" x14ac:dyDescent="0.2">
      <c r="X2339" s="22"/>
    </row>
    <row r="2340" spans="24:24" x14ac:dyDescent="0.2">
      <c r="X2340" s="22"/>
    </row>
    <row r="2341" spans="24:24" x14ac:dyDescent="0.2">
      <c r="X2341" s="22"/>
    </row>
    <row r="2342" spans="24:24" x14ac:dyDescent="0.2">
      <c r="X2342" s="22"/>
    </row>
    <row r="2343" spans="24:24" x14ac:dyDescent="0.2">
      <c r="X2343" s="22"/>
    </row>
    <row r="2344" spans="24:24" x14ac:dyDescent="0.2">
      <c r="X2344" s="22"/>
    </row>
    <row r="2345" spans="24:24" x14ac:dyDescent="0.2">
      <c r="X2345" s="22"/>
    </row>
    <row r="2346" spans="24:24" x14ac:dyDescent="0.2">
      <c r="X2346" s="22"/>
    </row>
    <row r="2347" spans="24:24" x14ac:dyDescent="0.2">
      <c r="X2347" s="22"/>
    </row>
    <row r="2348" spans="24:24" x14ac:dyDescent="0.2">
      <c r="X2348" s="22"/>
    </row>
    <row r="2349" spans="24:24" x14ac:dyDescent="0.2">
      <c r="X2349" s="22"/>
    </row>
    <row r="2350" spans="24:24" x14ac:dyDescent="0.2">
      <c r="X2350" s="22"/>
    </row>
    <row r="2351" spans="24:24" x14ac:dyDescent="0.2">
      <c r="X2351" s="22"/>
    </row>
    <row r="2352" spans="24:24" x14ac:dyDescent="0.2">
      <c r="X2352" s="22"/>
    </row>
    <row r="2353" spans="24:24" x14ac:dyDescent="0.2">
      <c r="X2353" s="22"/>
    </row>
    <row r="2354" spans="24:24" x14ac:dyDescent="0.2">
      <c r="X2354" s="22"/>
    </row>
    <row r="2355" spans="24:24" x14ac:dyDescent="0.2">
      <c r="X2355" s="22"/>
    </row>
    <row r="2356" spans="24:24" x14ac:dyDescent="0.2">
      <c r="X2356" s="22"/>
    </row>
    <row r="2357" spans="24:24" x14ac:dyDescent="0.2">
      <c r="X2357" s="22"/>
    </row>
    <row r="2358" spans="24:24" x14ac:dyDescent="0.2">
      <c r="X2358" s="22"/>
    </row>
    <row r="2359" spans="24:24" x14ac:dyDescent="0.2">
      <c r="X2359" s="22"/>
    </row>
    <row r="2360" spans="24:24" x14ac:dyDescent="0.2">
      <c r="X2360" s="22"/>
    </row>
    <row r="2361" spans="24:24" x14ac:dyDescent="0.2">
      <c r="X2361" s="22"/>
    </row>
    <row r="2362" spans="24:24" x14ac:dyDescent="0.2">
      <c r="X2362" s="22"/>
    </row>
    <row r="2363" spans="24:24" x14ac:dyDescent="0.2">
      <c r="X2363" s="22"/>
    </row>
    <row r="2364" spans="24:24" x14ac:dyDescent="0.2">
      <c r="X2364" s="22"/>
    </row>
    <row r="2365" spans="24:24" x14ac:dyDescent="0.2">
      <c r="X2365" s="22"/>
    </row>
    <row r="2366" spans="24:24" x14ac:dyDescent="0.2">
      <c r="X2366" s="22"/>
    </row>
    <row r="2367" spans="24:24" x14ac:dyDescent="0.2">
      <c r="X2367" s="22"/>
    </row>
    <row r="2368" spans="24:24" x14ac:dyDescent="0.2">
      <c r="X2368" s="22"/>
    </row>
    <row r="2369" spans="24:24" x14ac:dyDescent="0.2">
      <c r="X2369" s="22"/>
    </row>
    <row r="2370" spans="24:24" x14ac:dyDescent="0.2">
      <c r="X2370" s="22"/>
    </row>
    <row r="2371" spans="24:24" x14ac:dyDescent="0.2">
      <c r="X2371" s="22"/>
    </row>
    <row r="2372" spans="24:24" x14ac:dyDescent="0.2">
      <c r="X2372" s="22"/>
    </row>
    <row r="2373" spans="24:24" x14ac:dyDescent="0.2">
      <c r="X2373" s="22"/>
    </row>
    <row r="2374" spans="24:24" x14ac:dyDescent="0.2">
      <c r="X2374" s="22"/>
    </row>
    <row r="2375" spans="24:24" x14ac:dyDescent="0.2">
      <c r="X2375" s="22"/>
    </row>
    <row r="2376" spans="24:24" x14ac:dyDescent="0.2">
      <c r="X2376" s="22"/>
    </row>
    <row r="2377" spans="24:24" x14ac:dyDescent="0.2">
      <c r="X2377" s="22"/>
    </row>
    <row r="2378" spans="24:24" x14ac:dyDescent="0.2">
      <c r="X2378" s="22"/>
    </row>
    <row r="2379" spans="24:24" x14ac:dyDescent="0.2">
      <c r="X2379" s="22"/>
    </row>
    <row r="2380" spans="24:24" x14ac:dyDescent="0.2">
      <c r="X2380" s="22"/>
    </row>
    <row r="2381" spans="24:24" x14ac:dyDescent="0.2">
      <c r="X2381" s="22"/>
    </row>
    <row r="2382" spans="24:24" x14ac:dyDescent="0.2">
      <c r="X2382" s="22"/>
    </row>
    <row r="2383" spans="24:24" x14ac:dyDescent="0.2">
      <c r="X2383" s="22"/>
    </row>
    <row r="2384" spans="24:24" x14ac:dyDescent="0.2">
      <c r="X2384" s="22"/>
    </row>
    <row r="2385" spans="24:24" x14ac:dyDescent="0.2">
      <c r="X2385" s="22"/>
    </row>
    <row r="2386" spans="24:24" x14ac:dyDescent="0.2">
      <c r="X2386" s="22"/>
    </row>
    <row r="2387" spans="24:24" x14ac:dyDescent="0.2">
      <c r="X2387" s="22"/>
    </row>
    <row r="2388" spans="24:24" x14ac:dyDescent="0.2">
      <c r="X2388" s="22"/>
    </row>
    <row r="2389" spans="24:24" x14ac:dyDescent="0.2">
      <c r="X2389" s="22"/>
    </row>
    <row r="2390" spans="24:24" x14ac:dyDescent="0.2">
      <c r="X2390" s="22"/>
    </row>
    <row r="2391" spans="24:24" x14ac:dyDescent="0.2">
      <c r="X2391" s="22"/>
    </row>
    <row r="2392" spans="24:24" x14ac:dyDescent="0.2">
      <c r="X2392" s="22"/>
    </row>
    <row r="2393" spans="24:24" x14ac:dyDescent="0.2">
      <c r="X2393" s="22"/>
    </row>
    <row r="2394" spans="24:24" x14ac:dyDescent="0.2">
      <c r="X2394" s="22"/>
    </row>
    <row r="2395" spans="24:24" x14ac:dyDescent="0.2">
      <c r="X2395" s="22"/>
    </row>
    <row r="2396" spans="24:24" x14ac:dyDescent="0.2">
      <c r="X2396" s="22"/>
    </row>
    <row r="2397" spans="24:24" x14ac:dyDescent="0.2">
      <c r="X2397" s="22"/>
    </row>
    <row r="2398" spans="24:24" x14ac:dyDescent="0.2">
      <c r="X2398" s="22"/>
    </row>
    <row r="2399" spans="24:24" x14ac:dyDescent="0.2">
      <c r="X2399" s="22"/>
    </row>
    <row r="2400" spans="24:24" x14ac:dyDescent="0.2">
      <c r="X2400" s="22"/>
    </row>
    <row r="2401" spans="24:24" x14ac:dyDescent="0.2">
      <c r="X2401" s="22"/>
    </row>
    <row r="2402" spans="24:24" x14ac:dyDescent="0.2">
      <c r="X2402" s="22"/>
    </row>
    <row r="2403" spans="24:24" x14ac:dyDescent="0.2">
      <c r="X2403" s="22"/>
    </row>
    <row r="2404" spans="24:24" x14ac:dyDescent="0.2">
      <c r="X2404" s="22"/>
    </row>
    <row r="2405" spans="24:24" x14ac:dyDescent="0.2">
      <c r="X2405" s="22"/>
    </row>
    <row r="2406" spans="24:24" x14ac:dyDescent="0.2">
      <c r="X2406" s="22"/>
    </row>
    <row r="2407" spans="24:24" x14ac:dyDescent="0.2">
      <c r="X2407" s="22"/>
    </row>
    <row r="2408" spans="24:24" x14ac:dyDescent="0.2">
      <c r="X2408" s="22"/>
    </row>
    <row r="2409" spans="24:24" x14ac:dyDescent="0.2">
      <c r="X2409" s="22"/>
    </row>
    <row r="2410" spans="24:24" x14ac:dyDescent="0.2">
      <c r="X2410" s="22"/>
    </row>
    <row r="2411" spans="24:24" x14ac:dyDescent="0.2">
      <c r="X2411" s="22"/>
    </row>
    <row r="2412" spans="24:24" x14ac:dyDescent="0.2">
      <c r="X2412" s="22"/>
    </row>
    <row r="2413" spans="24:24" x14ac:dyDescent="0.2">
      <c r="X2413" s="22"/>
    </row>
    <row r="2414" spans="24:24" x14ac:dyDescent="0.2">
      <c r="X2414" s="22"/>
    </row>
    <row r="2415" spans="24:24" x14ac:dyDescent="0.2">
      <c r="X2415" s="22"/>
    </row>
    <row r="2416" spans="24:24" x14ac:dyDescent="0.2">
      <c r="X2416" s="22"/>
    </row>
    <row r="2417" spans="24:24" x14ac:dyDescent="0.2">
      <c r="X2417" s="22"/>
    </row>
    <row r="2418" spans="24:24" x14ac:dyDescent="0.2">
      <c r="X2418" s="22"/>
    </row>
    <row r="2419" spans="24:24" x14ac:dyDescent="0.2">
      <c r="X2419" s="22"/>
    </row>
    <row r="2420" spans="24:24" x14ac:dyDescent="0.2">
      <c r="X2420" s="22"/>
    </row>
    <row r="2421" spans="24:24" x14ac:dyDescent="0.2">
      <c r="X2421" s="22"/>
    </row>
    <row r="2422" spans="24:24" x14ac:dyDescent="0.2">
      <c r="X2422" s="22"/>
    </row>
    <row r="2423" spans="24:24" x14ac:dyDescent="0.2">
      <c r="X2423" s="22"/>
    </row>
    <row r="2424" spans="24:24" x14ac:dyDescent="0.2">
      <c r="X2424" s="22"/>
    </row>
    <row r="2425" spans="24:24" x14ac:dyDescent="0.2">
      <c r="X2425" s="22"/>
    </row>
    <row r="2426" spans="24:24" x14ac:dyDescent="0.2">
      <c r="X2426" s="22"/>
    </row>
    <row r="2427" spans="24:24" x14ac:dyDescent="0.2">
      <c r="X2427" s="22"/>
    </row>
    <row r="2428" spans="24:24" x14ac:dyDescent="0.2">
      <c r="X2428" s="22"/>
    </row>
    <row r="2429" spans="24:24" x14ac:dyDescent="0.2">
      <c r="X2429" s="22"/>
    </row>
    <row r="2430" spans="24:24" x14ac:dyDescent="0.2">
      <c r="X2430" s="22"/>
    </row>
    <row r="2431" spans="24:24" x14ac:dyDescent="0.2">
      <c r="X2431" s="22"/>
    </row>
    <row r="2432" spans="24:24" x14ac:dyDescent="0.2">
      <c r="X2432" s="22"/>
    </row>
    <row r="2433" spans="24:24" x14ac:dyDescent="0.2">
      <c r="X2433" s="22"/>
    </row>
    <row r="2434" spans="24:24" x14ac:dyDescent="0.2">
      <c r="X2434" s="22"/>
    </row>
    <row r="2435" spans="24:24" x14ac:dyDescent="0.2">
      <c r="X2435" s="22"/>
    </row>
    <row r="2436" spans="24:24" x14ac:dyDescent="0.2">
      <c r="X2436" s="22"/>
    </row>
    <row r="2437" spans="24:24" x14ac:dyDescent="0.2">
      <c r="X2437" s="22"/>
    </row>
    <row r="2438" spans="24:24" x14ac:dyDescent="0.2">
      <c r="X2438" s="22"/>
    </row>
    <row r="2439" spans="24:24" x14ac:dyDescent="0.2">
      <c r="X2439" s="22"/>
    </row>
    <row r="2440" spans="24:24" x14ac:dyDescent="0.2">
      <c r="X2440" s="22"/>
    </row>
    <row r="2441" spans="24:24" x14ac:dyDescent="0.2">
      <c r="X2441" s="22"/>
    </row>
    <row r="2442" spans="24:24" x14ac:dyDescent="0.2">
      <c r="X2442" s="22"/>
    </row>
    <row r="2443" spans="24:24" x14ac:dyDescent="0.2">
      <c r="X2443" s="22"/>
    </row>
    <row r="2444" spans="24:24" x14ac:dyDescent="0.2">
      <c r="X2444" s="22"/>
    </row>
    <row r="2445" spans="24:24" x14ac:dyDescent="0.2">
      <c r="X2445" s="22"/>
    </row>
    <row r="2446" spans="24:24" x14ac:dyDescent="0.2">
      <c r="X2446" s="22"/>
    </row>
    <row r="2447" spans="24:24" x14ac:dyDescent="0.2">
      <c r="X2447" s="22"/>
    </row>
    <row r="2448" spans="24:24" x14ac:dyDescent="0.2">
      <c r="X2448" s="22"/>
    </row>
    <row r="2449" spans="24:24" x14ac:dyDescent="0.2">
      <c r="X2449" s="22"/>
    </row>
    <row r="2450" spans="24:24" x14ac:dyDescent="0.2">
      <c r="X2450" s="22"/>
    </row>
    <row r="2451" spans="24:24" x14ac:dyDescent="0.2">
      <c r="X2451" s="22"/>
    </row>
    <row r="2452" spans="24:24" x14ac:dyDescent="0.2">
      <c r="X2452" s="22"/>
    </row>
    <row r="2453" spans="24:24" x14ac:dyDescent="0.2">
      <c r="X2453" s="22"/>
    </row>
    <row r="2454" spans="24:24" x14ac:dyDescent="0.2">
      <c r="X2454" s="22"/>
    </row>
    <row r="2455" spans="24:24" x14ac:dyDescent="0.2">
      <c r="X2455" s="22"/>
    </row>
    <row r="2456" spans="24:24" x14ac:dyDescent="0.2">
      <c r="X2456" s="22"/>
    </row>
    <row r="2457" spans="24:24" x14ac:dyDescent="0.2">
      <c r="X2457" s="22"/>
    </row>
    <row r="2458" spans="24:24" x14ac:dyDescent="0.2">
      <c r="X2458" s="22"/>
    </row>
    <row r="2459" spans="24:24" x14ac:dyDescent="0.2">
      <c r="X2459" s="22"/>
    </row>
    <row r="2460" spans="24:24" x14ac:dyDescent="0.2">
      <c r="X2460" s="22"/>
    </row>
    <row r="2461" spans="24:24" x14ac:dyDescent="0.2">
      <c r="X2461" s="22"/>
    </row>
    <row r="2462" spans="24:24" x14ac:dyDescent="0.2">
      <c r="X2462" s="22"/>
    </row>
    <row r="2463" spans="24:24" x14ac:dyDescent="0.2">
      <c r="X2463" s="22"/>
    </row>
    <row r="2464" spans="24:24" x14ac:dyDescent="0.2">
      <c r="X2464" s="22"/>
    </row>
    <row r="2465" spans="24:24" x14ac:dyDescent="0.2">
      <c r="X2465" s="22"/>
    </row>
    <row r="2466" spans="24:24" x14ac:dyDescent="0.2">
      <c r="X2466" s="22"/>
    </row>
    <row r="2467" spans="24:24" x14ac:dyDescent="0.2">
      <c r="X2467" s="22"/>
    </row>
    <row r="2468" spans="24:24" x14ac:dyDescent="0.2">
      <c r="X2468" s="22"/>
    </row>
    <row r="2469" spans="24:24" x14ac:dyDescent="0.2">
      <c r="X2469" s="22"/>
    </row>
    <row r="2470" spans="24:24" x14ac:dyDescent="0.2">
      <c r="X2470" s="22"/>
    </row>
    <row r="2471" spans="24:24" x14ac:dyDescent="0.2">
      <c r="X2471" s="22"/>
    </row>
    <row r="2472" spans="24:24" x14ac:dyDescent="0.2">
      <c r="X2472" s="22"/>
    </row>
    <row r="2473" spans="24:24" x14ac:dyDescent="0.2">
      <c r="X2473" s="22"/>
    </row>
    <row r="2474" spans="24:24" x14ac:dyDescent="0.2">
      <c r="X2474" s="22"/>
    </row>
    <row r="2475" spans="24:24" x14ac:dyDescent="0.2">
      <c r="X2475" s="22"/>
    </row>
    <row r="2476" spans="24:24" x14ac:dyDescent="0.2">
      <c r="X2476" s="22"/>
    </row>
    <row r="2477" spans="24:24" x14ac:dyDescent="0.2">
      <c r="X2477" s="22"/>
    </row>
    <row r="2478" spans="24:24" x14ac:dyDescent="0.2">
      <c r="X2478" s="22"/>
    </row>
    <row r="2479" spans="24:24" x14ac:dyDescent="0.2">
      <c r="X2479" s="22"/>
    </row>
    <row r="2480" spans="24:24" x14ac:dyDescent="0.2">
      <c r="X2480" s="22"/>
    </row>
    <row r="2481" spans="24:24" x14ac:dyDescent="0.2">
      <c r="X2481" s="22"/>
    </row>
    <row r="2482" spans="24:24" x14ac:dyDescent="0.2">
      <c r="X2482" s="22"/>
    </row>
    <row r="2483" spans="24:24" x14ac:dyDescent="0.2">
      <c r="X2483" s="22"/>
    </row>
    <row r="2484" spans="24:24" x14ac:dyDescent="0.2">
      <c r="X2484" s="22"/>
    </row>
    <row r="2485" spans="24:24" x14ac:dyDescent="0.2">
      <c r="X2485" s="22"/>
    </row>
    <row r="2486" spans="24:24" x14ac:dyDescent="0.2">
      <c r="X2486" s="22"/>
    </row>
    <row r="2487" spans="24:24" x14ac:dyDescent="0.2">
      <c r="X2487" s="22"/>
    </row>
    <row r="2488" spans="24:24" x14ac:dyDescent="0.2">
      <c r="X2488" s="22"/>
    </row>
    <row r="2489" spans="24:24" x14ac:dyDescent="0.2">
      <c r="X2489" s="22"/>
    </row>
    <row r="2490" spans="24:24" x14ac:dyDescent="0.2">
      <c r="X2490" s="22"/>
    </row>
    <row r="2491" spans="24:24" x14ac:dyDescent="0.2">
      <c r="X2491" s="22"/>
    </row>
    <row r="2492" spans="24:24" x14ac:dyDescent="0.2">
      <c r="X2492" s="22"/>
    </row>
    <row r="2493" spans="24:24" x14ac:dyDescent="0.2">
      <c r="X2493" s="22"/>
    </row>
    <row r="2494" spans="24:24" x14ac:dyDescent="0.2">
      <c r="X2494" s="22"/>
    </row>
    <row r="2495" spans="24:24" x14ac:dyDescent="0.2">
      <c r="X2495" s="22"/>
    </row>
    <row r="2496" spans="24:24" x14ac:dyDescent="0.2">
      <c r="X2496" s="22"/>
    </row>
    <row r="2497" spans="24:24" x14ac:dyDescent="0.2">
      <c r="X2497" s="22"/>
    </row>
    <row r="2498" spans="24:24" x14ac:dyDescent="0.2">
      <c r="X2498" s="22"/>
    </row>
    <row r="2499" spans="24:24" x14ac:dyDescent="0.2">
      <c r="X2499" s="22"/>
    </row>
    <row r="2500" spans="24:24" x14ac:dyDescent="0.2">
      <c r="X2500" s="22"/>
    </row>
    <row r="2501" spans="24:24" x14ac:dyDescent="0.2">
      <c r="X2501" s="22"/>
    </row>
    <row r="2502" spans="24:24" x14ac:dyDescent="0.2">
      <c r="X2502" s="22"/>
    </row>
    <row r="2503" spans="24:24" x14ac:dyDescent="0.2">
      <c r="X2503" s="22"/>
    </row>
    <row r="2504" spans="24:24" x14ac:dyDescent="0.2">
      <c r="X2504" s="22"/>
    </row>
    <row r="2505" spans="24:24" x14ac:dyDescent="0.2">
      <c r="X2505" s="22"/>
    </row>
    <row r="2506" spans="24:24" x14ac:dyDescent="0.2">
      <c r="X2506" s="22"/>
    </row>
    <row r="2507" spans="24:24" x14ac:dyDescent="0.2">
      <c r="X2507" s="22"/>
    </row>
    <row r="2508" spans="24:24" x14ac:dyDescent="0.2">
      <c r="X2508" s="22"/>
    </row>
    <row r="2509" spans="24:24" x14ac:dyDescent="0.2">
      <c r="X2509" s="22"/>
    </row>
    <row r="2510" spans="24:24" x14ac:dyDescent="0.2">
      <c r="X2510" s="22"/>
    </row>
    <row r="2511" spans="24:24" x14ac:dyDescent="0.2">
      <c r="X2511" s="22"/>
    </row>
    <row r="2512" spans="24:24" x14ac:dyDescent="0.2">
      <c r="X2512" s="22"/>
    </row>
    <row r="2513" spans="24:24" x14ac:dyDescent="0.2">
      <c r="X2513" s="22"/>
    </row>
    <row r="2514" spans="24:24" x14ac:dyDescent="0.2">
      <c r="X2514" s="22"/>
    </row>
    <row r="2515" spans="24:24" x14ac:dyDescent="0.2">
      <c r="X2515" s="22"/>
    </row>
    <row r="2516" spans="24:24" x14ac:dyDescent="0.2">
      <c r="X2516" s="22"/>
    </row>
    <row r="2517" spans="24:24" x14ac:dyDescent="0.2">
      <c r="X2517" s="22"/>
    </row>
    <row r="2518" spans="24:24" x14ac:dyDescent="0.2">
      <c r="X2518" s="22"/>
    </row>
    <row r="2519" spans="24:24" x14ac:dyDescent="0.2">
      <c r="X2519" s="22"/>
    </row>
    <row r="2520" spans="24:24" x14ac:dyDescent="0.2">
      <c r="X2520" s="22"/>
    </row>
    <row r="2521" spans="24:24" x14ac:dyDescent="0.2">
      <c r="X2521" s="22"/>
    </row>
    <row r="2522" spans="24:24" x14ac:dyDescent="0.2">
      <c r="X2522" s="22"/>
    </row>
    <row r="2523" spans="24:24" x14ac:dyDescent="0.2">
      <c r="X2523" s="22"/>
    </row>
    <row r="2524" spans="24:24" x14ac:dyDescent="0.2">
      <c r="X2524" s="22"/>
    </row>
    <row r="2525" spans="24:24" x14ac:dyDescent="0.2">
      <c r="X2525" s="22"/>
    </row>
    <row r="2526" spans="24:24" x14ac:dyDescent="0.2">
      <c r="X2526" s="22"/>
    </row>
    <row r="2527" spans="24:24" x14ac:dyDescent="0.2">
      <c r="X2527" s="22"/>
    </row>
    <row r="2528" spans="24:24" x14ac:dyDescent="0.2">
      <c r="X2528" s="22"/>
    </row>
    <row r="2529" spans="24:24" x14ac:dyDescent="0.2">
      <c r="X2529" s="22"/>
    </row>
    <row r="2530" spans="24:24" x14ac:dyDescent="0.2">
      <c r="X2530" s="22"/>
    </row>
    <row r="2531" spans="24:24" x14ac:dyDescent="0.2">
      <c r="X2531" s="22"/>
    </row>
    <row r="2532" spans="24:24" x14ac:dyDescent="0.2">
      <c r="X2532" s="22"/>
    </row>
    <row r="2533" spans="24:24" x14ac:dyDescent="0.2">
      <c r="X2533" s="22"/>
    </row>
    <row r="2534" spans="24:24" x14ac:dyDescent="0.2">
      <c r="X2534" s="22"/>
    </row>
    <row r="2535" spans="24:24" x14ac:dyDescent="0.2">
      <c r="X2535" s="22"/>
    </row>
    <row r="2536" spans="24:24" x14ac:dyDescent="0.2">
      <c r="X2536" s="22"/>
    </row>
    <row r="2537" spans="24:24" x14ac:dyDescent="0.2">
      <c r="X2537" s="22"/>
    </row>
    <row r="2538" spans="24:24" x14ac:dyDescent="0.2">
      <c r="X2538" s="22"/>
    </row>
    <row r="2539" spans="24:24" x14ac:dyDescent="0.2">
      <c r="X2539" s="22"/>
    </row>
    <row r="2540" spans="24:24" x14ac:dyDescent="0.2">
      <c r="X2540" s="22"/>
    </row>
    <row r="2541" spans="24:24" x14ac:dyDescent="0.2">
      <c r="X2541" s="22"/>
    </row>
    <row r="2542" spans="24:24" x14ac:dyDescent="0.2">
      <c r="X2542" s="22"/>
    </row>
    <row r="2543" spans="24:24" x14ac:dyDescent="0.2">
      <c r="X2543" s="22"/>
    </row>
    <row r="2544" spans="24:24" x14ac:dyDescent="0.2">
      <c r="X2544" s="22"/>
    </row>
    <row r="2545" spans="24:24" x14ac:dyDescent="0.2">
      <c r="X2545" s="22"/>
    </row>
    <row r="2546" spans="24:24" x14ac:dyDescent="0.2">
      <c r="X2546" s="22"/>
    </row>
    <row r="2547" spans="24:24" x14ac:dyDescent="0.2">
      <c r="X2547" s="22"/>
    </row>
    <row r="2548" spans="24:24" x14ac:dyDescent="0.2">
      <c r="X2548" s="22"/>
    </row>
    <row r="2549" spans="24:24" x14ac:dyDescent="0.2">
      <c r="X2549" s="22"/>
    </row>
    <row r="2550" spans="24:24" x14ac:dyDescent="0.2">
      <c r="X2550" s="22"/>
    </row>
    <row r="2551" spans="24:24" x14ac:dyDescent="0.2">
      <c r="X2551" s="22"/>
    </row>
    <row r="2552" spans="24:24" x14ac:dyDescent="0.2">
      <c r="X2552" s="22"/>
    </row>
    <row r="2553" spans="24:24" x14ac:dyDescent="0.2">
      <c r="X2553" s="22"/>
    </row>
    <row r="2554" spans="24:24" x14ac:dyDescent="0.2">
      <c r="X2554" s="22"/>
    </row>
    <row r="2555" spans="24:24" x14ac:dyDescent="0.2">
      <c r="X2555" s="22"/>
    </row>
    <row r="2556" spans="24:24" x14ac:dyDescent="0.2">
      <c r="X2556" s="22"/>
    </row>
    <row r="2557" spans="24:24" x14ac:dyDescent="0.2">
      <c r="X2557" s="22"/>
    </row>
    <row r="2558" spans="24:24" x14ac:dyDescent="0.2">
      <c r="X2558" s="22"/>
    </row>
    <row r="2559" spans="24:24" x14ac:dyDescent="0.2">
      <c r="X2559" s="22"/>
    </row>
    <row r="2560" spans="24:24" x14ac:dyDescent="0.2">
      <c r="X2560" s="22"/>
    </row>
    <row r="2561" spans="24:24" x14ac:dyDescent="0.2">
      <c r="X2561" s="22"/>
    </row>
    <row r="2562" spans="24:24" x14ac:dyDescent="0.2">
      <c r="X2562" s="22"/>
    </row>
    <row r="2563" spans="24:24" x14ac:dyDescent="0.2">
      <c r="X2563" s="22"/>
    </row>
    <row r="2564" spans="24:24" x14ac:dyDescent="0.2">
      <c r="X2564" s="22"/>
    </row>
    <row r="2565" spans="24:24" x14ac:dyDescent="0.2">
      <c r="X2565" s="22"/>
    </row>
    <row r="2566" spans="24:24" x14ac:dyDescent="0.2">
      <c r="X2566" s="22"/>
    </row>
    <row r="2567" spans="24:24" x14ac:dyDescent="0.2">
      <c r="X2567" s="22"/>
    </row>
    <row r="2568" spans="24:24" x14ac:dyDescent="0.2">
      <c r="X2568" s="22"/>
    </row>
    <row r="2569" spans="24:24" x14ac:dyDescent="0.2">
      <c r="X2569" s="22"/>
    </row>
    <row r="2570" spans="24:24" x14ac:dyDescent="0.2">
      <c r="X2570" s="22"/>
    </row>
    <row r="2571" spans="24:24" x14ac:dyDescent="0.2">
      <c r="X2571" s="22"/>
    </row>
    <row r="2572" spans="24:24" x14ac:dyDescent="0.2">
      <c r="X2572" s="22"/>
    </row>
    <row r="2573" spans="24:24" x14ac:dyDescent="0.2">
      <c r="X2573" s="22"/>
    </row>
    <row r="2574" spans="24:24" x14ac:dyDescent="0.2">
      <c r="X2574" s="22"/>
    </row>
    <row r="2575" spans="24:24" x14ac:dyDescent="0.2">
      <c r="X2575" s="22"/>
    </row>
    <row r="2576" spans="24:24" x14ac:dyDescent="0.2">
      <c r="X2576" s="22"/>
    </row>
    <row r="2577" spans="24:24" x14ac:dyDescent="0.2">
      <c r="X2577" s="22"/>
    </row>
    <row r="2578" spans="24:24" x14ac:dyDescent="0.2">
      <c r="X2578" s="22"/>
    </row>
    <row r="2579" spans="24:24" x14ac:dyDescent="0.2">
      <c r="X2579" s="22"/>
    </row>
    <row r="2580" spans="24:24" x14ac:dyDescent="0.2">
      <c r="X2580" s="22"/>
    </row>
    <row r="2581" spans="24:24" x14ac:dyDescent="0.2">
      <c r="X2581" s="22"/>
    </row>
    <row r="2582" spans="24:24" x14ac:dyDescent="0.2">
      <c r="X2582" s="22"/>
    </row>
    <row r="2583" spans="24:24" x14ac:dyDescent="0.2">
      <c r="X2583" s="22"/>
    </row>
    <row r="2584" spans="24:24" x14ac:dyDescent="0.2">
      <c r="X2584" s="22"/>
    </row>
    <row r="2585" spans="24:24" x14ac:dyDescent="0.2">
      <c r="X2585" s="22"/>
    </row>
    <row r="2586" spans="24:24" x14ac:dyDescent="0.2">
      <c r="X2586" s="22"/>
    </row>
    <row r="2587" spans="24:24" x14ac:dyDescent="0.2">
      <c r="X2587" s="22"/>
    </row>
    <row r="2588" spans="24:24" x14ac:dyDescent="0.2">
      <c r="X2588" s="22"/>
    </row>
    <row r="2589" spans="24:24" x14ac:dyDescent="0.2">
      <c r="X2589" s="22"/>
    </row>
    <row r="2590" spans="24:24" x14ac:dyDescent="0.2">
      <c r="X2590" s="22"/>
    </row>
    <row r="2591" spans="24:24" x14ac:dyDescent="0.2">
      <c r="X2591" s="22"/>
    </row>
    <row r="2592" spans="24:24" x14ac:dyDescent="0.2">
      <c r="X2592" s="22"/>
    </row>
    <row r="2593" spans="24:24" x14ac:dyDescent="0.2">
      <c r="X2593" s="22"/>
    </row>
    <row r="2594" spans="24:24" x14ac:dyDescent="0.2">
      <c r="X2594" s="22"/>
    </row>
    <row r="2595" spans="24:24" x14ac:dyDescent="0.2">
      <c r="X2595" s="22"/>
    </row>
    <row r="2596" spans="24:24" x14ac:dyDescent="0.2">
      <c r="X2596" s="22"/>
    </row>
    <row r="2597" spans="24:24" x14ac:dyDescent="0.2">
      <c r="X2597" s="22"/>
    </row>
    <row r="2598" spans="24:24" x14ac:dyDescent="0.2">
      <c r="X2598" s="22"/>
    </row>
    <row r="2599" spans="24:24" x14ac:dyDescent="0.2">
      <c r="X2599" s="22"/>
    </row>
    <row r="2600" spans="24:24" x14ac:dyDescent="0.2">
      <c r="X2600" s="22"/>
    </row>
    <row r="2601" spans="24:24" x14ac:dyDescent="0.2">
      <c r="X2601" s="22"/>
    </row>
    <row r="2602" spans="24:24" x14ac:dyDescent="0.2">
      <c r="X2602" s="22"/>
    </row>
    <row r="2603" spans="24:24" x14ac:dyDescent="0.2">
      <c r="X2603" s="22"/>
    </row>
    <row r="2604" spans="24:24" x14ac:dyDescent="0.2">
      <c r="X2604" s="22"/>
    </row>
    <row r="2605" spans="24:24" x14ac:dyDescent="0.2">
      <c r="X2605" s="22"/>
    </row>
    <row r="2606" spans="24:24" x14ac:dyDescent="0.2">
      <c r="X2606" s="22"/>
    </row>
    <row r="2607" spans="24:24" x14ac:dyDescent="0.2">
      <c r="X2607" s="22"/>
    </row>
    <row r="2608" spans="24:24" x14ac:dyDescent="0.2">
      <c r="X2608" s="22"/>
    </row>
    <row r="2609" spans="24:24" x14ac:dyDescent="0.2">
      <c r="X2609" s="22"/>
    </row>
    <row r="2610" spans="24:24" x14ac:dyDescent="0.2">
      <c r="X2610" s="22"/>
    </row>
    <row r="2611" spans="24:24" x14ac:dyDescent="0.2">
      <c r="X2611" s="22"/>
    </row>
    <row r="2612" spans="24:24" x14ac:dyDescent="0.2">
      <c r="X2612" s="22"/>
    </row>
    <row r="2613" spans="24:24" x14ac:dyDescent="0.2">
      <c r="X2613" s="22"/>
    </row>
    <row r="2614" spans="24:24" x14ac:dyDescent="0.2">
      <c r="X2614" s="22"/>
    </row>
    <row r="2615" spans="24:24" x14ac:dyDescent="0.2">
      <c r="X2615" s="22"/>
    </row>
    <row r="2616" spans="24:24" x14ac:dyDescent="0.2">
      <c r="X2616" s="22"/>
    </row>
    <row r="2617" spans="24:24" x14ac:dyDescent="0.2">
      <c r="X2617" s="22"/>
    </row>
    <row r="2618" spans="24:24" x14ac:dyDescent="0.2">
      <c r="X2618" s="22"/>
    </row>
    <row r="2619" spans="24:24" x14ac:dyDescent="0.2">
      <c r="X2619" s="22"/>
    </row>
    <row r="2620" spans="24:24" x14ac:dyDescent="0.2">
      <c r="X2620" s="22"/>
    </row>
    <row r="2621" spans="24:24" x14ac:dyDescent="0.2">
      <c r="X2621" s="22"/>
    </row>
    <row r="2622" spans="24:24" x14ac:dyDescent="0.2">
      <c r="X2622" s="22"/>
    </row>
    <row r="2623" spans="24:24" x14ac:dyDescent="0.2">
      <c r="X2623" s="22"/>
    </row>
    <row r="2624" spans="24:24" x14ac:dyDescent="0.2">
      <c r="X2624" s="22"/>
    </row>
    <row r="2625" spans="24:24" x14ac:dyDescent="0.2">
      <c r="X2625" s="22"/>
    </row>
    <row r="2626" spans="24:24" x14ac:dyDescent="0.2">
      <c r="X2626" s="22"/>
    </row>
    <row r="2627" spans="24:24" x14ac:dyDescent="0.2">
      <c r="X2627" s="22"/>
    </row>
    <row r="2628" spans="24:24" x14ac:dyDescent="0.2">
      <c r="X2628" s="22"/>
    </row>
    <row r="2629" spans="24:24" x14ac:dyDescent="0.2">
      <c r="X2629" s="22"/>
    </row>
    <row r="2630" spans="24:24" x14ac:dyDescent="0.2">
      <c r="X2630" s="22"/>
    </row>
    <row r="2631" spans="24:24" x14ac:dyDescent="0.2">
      <c r="X2631" s="22"/>
    </row>
    <row r="2632" spans="24:24" x14ac:dyDescent="0.2">
      <c r="X2632" s="22"/>
    </row>
    <row r="2633" spans="24:24" x14ac:dyDescent="0.2">
      <c r="X2633" s="22"/>
    </row>
    <row r="2634" spans="24:24" x14ac:dyDescent="0.2">
      <c r="X2634" s="22"/>
    </row>
    <row r="2635" spans="24:24" x14ac:dyDescent="0.2">
      <c r="X2635" s="22"/>
    </row>
    <row r="2636" spans="24:24" x14ac:dyDescent="0.2">
      <c r="X2636" s="22"/>
    </row>
    <row r="2637" spans="24:24" x14ac:dyDescent="0.2">
      <c r="X2637" s="22"/>
    </row>
    <row r="2638" spans="24:24" x14ac:dyDescent="0.2">
      <c r="X2638" s="22"/>
    </row>
    <row r="2639" spans="24:24" x14ac:dyDescent="0.2">
      <c r="X2639" s="22"/>
    </row>
    <row r="2640" spans="24:24" x14ac:dyDescent="0.2">
      <c r="X2640" s="22"/>
    </row>
    <row r="2641" spans="24:24" x14ac:dyDescent="0.2">
      <c r="X2641" s="22"/>
    </row>
    <row r="2642" spans="24:24" x14ac:dyDescent="0.2">
      <c r="X2642" s="22"/>
    </row>
    <row r="2643" spans="24:24" x14ac:dyDescent="0.2">
      <c r="X2643" s="22"/>
    </row>
    <row r="2644" spans="24:24" x14ac:dyDescent="0.2">
      <c r="X2644" s="22"/>
    </row>
    <row r="2645" spans="24:24" x14ac:dyDescent="0.2">
      <c r="X2645" s="22"/>
    </row>
    <row r="2646" spans="24:24" x14ac:dyDescent="0.2">
      <c r="X2646" s="22"/>
    </row>
    <row r="2647" spans="24:24" x14ac:dyDescent="0.2">
      <c r="X2647" s="22"/>
    </row>
    <row r="2648" spans="24:24" x14ac:dyDescent="0.2">
      <c r="X2648" s="22"/>
    </row>
    <row r="2649" spans="24:24" x14ac:dyDescent="0.2">
      <c r="X2649" s="22"/>
    </row>
    <row r="2650" spans="24:24" x14ac:dyDescent="0.2">
      <c r="X2650" s="22"/>
    </row>
    <row r="2651" spans="24:24" x14ac:dyDescent="0.2">
      <c r="X2651" s="22"/>
    </row>
    <row r="2652" spans="24:24" x14ac:dyDescent="0.2">
      <c r="X2652" s="22"/>
    </row>
    <row r="2653" spans="24:24" x14ac:dyDescent="0.2">
      <c r="X2653" s="22"/>
    </row>
    <row r="2654" spans="24:24" x14ac:dyDescent="0.2">
      <c r="X2654" s="22"/>
    </row>
    <row r="2655" spans="24:24" x14ac:dyDescent="0.2">
      <c r="X2655" s="22"/>
    </row>
    <row r="2656" spans="24:24" x14ac:dyDescent="0.2">
      <c r="X2656" s="22"/>
    </row>
    <row r="2657" spans="24:24" x14ac:dyDescent="0.2">
      <c r="X2657" s="22"/>
    </row>
    <row r="2658" spans="24:24" x14ac:dyDescent="0.2">
      <c r="X2658" s="22"/>
    </row>
    <row r="2659" spans="24:24" x14ac:dyDescent="0.2">
      <c r="X2659" s="22"/>
    </row>
    <row r="2660" spans="24:24" x14ac:dyDescent="0.2">
      <c r="X2660" s="22"/>
    </row>
    <row r="2661" spans="24:24" x14ac:dyDescent="0.2">
      <c r="X2661" s="22"/>
    </row>
    <row r="2662" spans="24:24" x14ac:dyDescent="0.2">
      <c r="X2662" s="22"/>
    </row>
    <row r="2663" spans="24:24" x14ac:dyDescent="0.2">
      <c r="X2663" s="22"/>
    </row>
    <row r="2664" spans="24:24" x14ac:dyDescent="0.2">
      <c r="X2664" s="22"/>
    </row>
    <row r="2665" spans="24:24" x14ac:dyDescent="0.2">
      <c r="X2665" s="22"/>
    </row>
    <row r="2666" spans="24:24" x14ac:dyDescent="0.2">
      <c r="X2666" s="22"/>
    </row>
    <row r="2667" spans="24:24" x14ac:dyDescent="0.2">
      <c r="X2667" s="22"/>
    </row>
    <row r="2668" spans="24:24" x14ac:dyDescent="0.2">
      <c r="X2668" s="22"/>
    </row>
    <row r="2669" spans="24:24" x14ac:dyDescent="0.2">
      <c r="X2669" s="22"/>
    </row>
    <row r="2670" spans="24:24" x14ac:dyDescent="0.2">
      <c r="X2670" s="22"/>
    </row>
    <row r="2671" spans="24:24" x14ac:dyDescent="0.2">
      <c r="X2671" s="22"/>
    </row>
    <row r="2672" spans="24:24" x14ac:dyDescent="0.2">
      <c r="X2672" s="22"/>
    </row>
    <row r="2673" spans="24:24" x14ac:dyDescent="0.2">
      <c r="X2673" s="22"/>
    </row>
    <row r="2674" spans="24:24" x14ac:dyDescent="0.2">
      <c r="X2674" s="22"/>
    </row>
    <row r="2675" spans="24:24" x14ac:dyDescent="0.2">
      <c r="X2675" s="22"/>
    </row>
    <row r="2676" spans="24:24" x14ac:dyDescent="0.2">
      <c r="X2676" s="22"/>
    </row>
    <row r="2677" spans="24:24" x14ac:dyDescent="0.2">
      <c r="X2677" s="22"/>
    </row>
    <row r="2678" spans="24:24" x14ac:dyDescent="0.2">
      <c r="X2678" s="22"/>
    </row>
    <row r="2679" spans="24:24" x14ac:dyDescent="0.2">
      <c r="X2679" s="22"/>
    </row>
    <row r="2680" spans="24:24" x14ac:dyDescent="0.2">
      <c r="X2680" s="22"/>
    </row>
    <row r="2681" spans="24:24" x14ac:dyDescent="0.2">
      <c r="X2681" s="22"/>
    </row>
    <row r="2682" spans="24:24" x14ac:dyDescent="0.2">
      <c r="X2682" s="22"/>
    </row>
    <row r="2683" spans="24:24" x14ac:dyDescent="0.2">
      <c r="X2683" s="22"/>
    </row>
    <row r="2684" spans="24:24" x14ac:dyDescent="0.2">
      <c r="X2684" s="22"/>
    </row>
    <row r="2685" spans="24:24" x14ac:dyDescent="0.2">
      <c r="X2685" s="22"/>
    </row>
    <row r="2686" spans="24:24" x14ac:dyDescent="0.2">
      <c r="X2686" s="22"/>
    </row>
    <row r="2687" spans="24:24" x14ac:dyDescent="0.2">
      <c r="X2687" s="22"/>
    </row>
    <row r="2688" spans="24:24" x14ac:dyDescent="0.2">
      <c r="X2688" s="22"/>
    </row>
    <row r="2689" spans="24:24" x14ac:dyDescent="0.2">
      <c r="X2689" s="22"/>
    </row>
    <row r="2690" spans="24:24" x14ac:dyDescent="0.2">
      <c r="X2690" s="22"/>
    </row>
    <row r="2691" spans="24:24" x14ac:dyDescent="0.2">
      <c r="X2691" s="22"/>
    </row>
    <row r="2692" spans="24:24" x14ac:dyDescent="0.2">
      <c r="X2692" s="22"/>
    </row>
    <row r="2693" spans="24:24" x14ac:dyDescent="0.2">
      <c r="X2693" s="22"/>
    </row>
    <row r="2694" spans="24:24" x14ac:dyDescent="0.2">
      <c r="X2694" s="22"/>
    </row>
    <row r="2695" spans="24:24" x14ac:dyDescent="0.2">
      <c r="X2695" s="22"/>
    </row>
    <row r="2696" spans="24:24" x14ac:dyDescent="0.2">
      <c r="X2696" s="22"/>
    </row>
    <row r="2697" spans="24:24" x14ac:dyDescent="0.2">
      <c r="X2697" s="22"/>
    </row>
    <row r="2698" spans="24:24" x14ac:dyDescent="0.2">
      <c r="X2698" s="22"/>
    </row>
    <row r="2699" spans="24:24" x14ac:dyDescent="0.2">
      <c r="X2699" s="22"/>
    </row>
    <row r="2700" spans="24:24" x14ac:dyDescent="0.2">
      <c r="X2700" s="22"/>
    </row>
    <row r="2701" spans="24:24" x14ac:dyDescent="0.2">
      <c r="X2701" s="22"/>
    </row>
    <row r="2702" spans="24:24" x14ac:dyDescent="0.2">
      <c r="X2702" s="22"/>
    </row>
    <row r="2703" spans="24:24" x14ac:dyDescent="0.2">
      <c r="X2703" s="22"/>
    </row>
    <row r="2704" spans="24:24" x14ac:dyDescent="0.2">
      <c r="X2704" s="22"/>
    </row>
    <row r="2705" spans="24:24" x14ac:dyDescent="0.2">
      <c r="X2705" s="22"/>
    </row>
    <row r="2706" spans="24:24" x14ac:dyDescent="0.2">
      <c r="X2706" s="22"/>
    </row>
    <row r="2707" spans="24:24" x14ac:dyDescent="0.2">
      <c r="X2707" s="22"/>
    </row>
    <row r="2708" spans="24:24" x14ac:dyDescent="0.2">
      <c r="X2708" s="22"/>
    </row>
    <row r="2709" spans="24:24" x14ac:dyDescent="0.2">
      <c r="X2709" s="22"/>
    </row>
    <row r="2710" spans="24:24" x14ac:dyDescent="0.2">
      <c r="X2710" s="22"/>
    </row>
    <row r="2711" spans="24:24" x14ac:dyDescent="0.2">
      <c r="X2711" s="22"/>
    </row>
    <row r="2712" spans="24:24" x14ac:dyDescent="0.2">
      <c r="X2712" s="22"/>
    </row>
    <row r="2713" spans="24:24" x14ac:dyDescent="0.2">
      <c r="X2713" s="22"/>
    </row>
    <row r="2714" spans="24:24" x14ac:dyDescent="0.2">
      <c r="X2714" s="22"/>
    </row>
    <row r="2715" spans="24:24" x14ac:dyDescent="0.2">
      <c r="X2715" s="22"/>
    </row>
    <row r="2716" spans="24:24" x14ac:dyDescent="0.2">
      <c r="X2716" s="22"/>
    </row>
    <row r="2717" spans="24:24" x14ac:dyDescent="0.2">
      <c r="X2717" s="22"/>
    </row>
    <row r="2718" spans="24:24" x14ac:dyDescent="0.2">
      <c r="X2718" s="22"/>
    </row>
    <row r="2719" spans="24:24" x14ac:dyDescent="0.2">
      <c r="X2719" s="22"/>
    </row>
    <row r="2720" spans="24:24" x14ac:dyDescent="0.2">
      <c r="X2720" s="22"/>
    </row>
    <row r="2721" spans="24:24" x14ac:dyDescent="0.2">
      <c r="X2721" s="22"/>
    </row>
    <row r="2722" spans="24:24" x14ac:dyDescent="0.2">
      <c r="X2722" s="22"/>
    </row>
    <row r="2723" spans="24:24" x14ac:dyDescent="0.2">
      <c r="X2723" s="22"/>
    </row>
    <row r="2724" spans="24:24" x14ac:dyDescent="0.2">
      <c r="X2724" s="22"/>
    </row>
    <row r="2725" spans="24:24" x14ac:dyDescent="0.2">
      <c r="X2725" s="22"/>
    </row>
    <row r="2726" spans="24:24" x14ac:dyDescent="0.2">
      <c r="X2726" s="22"/>
    </row>
    <row r="2727" spans="24:24" x14ac:dyDescent="0.2">
      <c r="X2727" s="22"/>
    </row>
    <row r="2728" spans="24:24" x14ac:dyDescent="0.2">
      <c r="X2728" s="22"/>
    </row>
    <row r="2729" spans="24:24" x14ac:dyDescent="0.2">
      <c r="X2729" s="22"/>
    </row>
    <row r="2730" spans="24:24" x14ac:dyDescent="0.2">
      <c r="X2730" s="22"/>
    </row>
    <row r="2731" spans="24:24" x14ac:dyDescent="0.2">
      <c r="X2731" s="22"/>
    </row>
    <row r="2732" spans="24:24" x14ac:dyDescent="0.2">
      <c r="X2732" s="22"/>
    </row>
    <row r="2733" spans="24:24" x14ac:dyDescent="0.2">
      <c r="X2733" s="22"/>
    </row>
    <row r="2734" spans="24:24" x14ac:dyDescent="0.2">
      <c r="X2734" s="22"/>
    </row>
    <row r="2735" spans="24:24" x14ac:dyDescent="0.2">
      <c r="X2735" s="22"/>
    </row>
    <row r="2736" spans="24:24" x14ac:dyDescent="0.2">
      <c r="X2736" s="22"/>
    </row>
    <row r="2737" spans="24:24" x14ac:dyDescent="0.2">
      <c r="X2737" s="22"/>
    </row>
    <row r="2738" spans="24:24" x14ac:dyDescent="0.2">
      <c r="X2738" s="22"/>
    </row>
    <row r="2739" spans="24:24" x14ac:dyDescent="0.2">
      <c r="X2739" s="22"/>
    </row>
    <row r="2740" spans="24:24" x14ac:dyDescent="0.2">
      <c r="X2740" s="22"/>
    </row>
    <row r="2741" spans="24:24" x14ac:dyDescent="0.2">
      <c r="X2741" s="22"/>
    </row>
    <row r="2742" spans="24:24" x14ac:dyDescent="0.2">
      <c r="X2742" s="22"/>
    </row>
    <row r="2743" spans="24:24" x14ac:dyDescent="0.2">
      <c r="X2743" s="22"/>
    </row>
    <row r="2744" spans="24:24" x14ac:dyDescent="0.2">
      <c r="X2744" s="22"/>
    </row>
    <row r="2745" spans="24:24" x14ac:dyDescent="0.2">
      <c r="X2745" s="22"/>
    </row>
    <row r="2746" spans="24:24" x14ac:dyDescent="0.2">
      <c r="X2746" s="22"/>
    </row>
    <row r="2747" spans="24:24" x14ac:dyDescent="0.2">
      <c r="X2747" s="22"/>
    </row>
    <row r="2748" spans="24:24" x14ac:dyDescent="0.2">
      <c r="X2748" s="22"/>
    </row>
    <row r="2749" spans="24:24" x14ac:dyDescent="0.2">
      <c r="X2749" s="22"/>
    </row>
    <row r="2750" spans="24:24" x14ac:dyDescent="0.2">
      <c r="X2750" s="22"/>
    </row>
    <row r="2751" spans="24:24" x14ac:dyDescent="0.2">
      <c r="X2751" s="22"/>
    </row>
    <row r="2752" spans="24:24" x14ac:dyDescent="0.2">
      <c r="X2752" s="22"/>
    </row>
    <row r="2753" spans="24:24" x14ac:dyDescent="0.2">
      <c r="X2753" s="22"/>
    </row>
    <row r="2754" spans="24:24" x14ac:dyDescent="0.2">
      <c r="X2754" s="22"/>
    </row>
    <row r="2755" spans="24:24" x14ac:dyDescent="0.2">
      <c r="X2755" s="22"/>
    </row>
    <row r="2756" spans="24:24" x14ac:dyDescent="0.2">
      <c r="X2756" s="22"/>
    </row>
    <row r="2757" spans="24:24" x14ac:dyDescent="0.2">
      <c r="X2757" s="22"/>
    </row>
    <row r="2758" spans="24:24" x14ac:dyDescent="0.2">
      <c r="X2758" s="22"/>
    </row>
    <row r="2759" spans="24:24" x14ac:dyDescent="0.2">
      <c r="X2759" s="22"/>
    </row>
    <row r="2760" spans="24:24" x14ac:dyDescent="0.2">
      <c r="X2760" s="22"/>
    </row>
    <row r="2761" spans="24:24" x14ac:dyDescent="0.2">
      <c r="X2761" s="22"/>
    </row>
    <row r="2762" spans="24:24" x14ac:dyDescent="0.2">
      <c r="X2762" s="22"/>
    </row>
    <row r="2763" spans="24:24" x14ac:dyDescent="0.2">
      <c r="X2763" s="22"/>
    </row>
    <row r="2764" spans="24:24" x14ac:dyDescent="0.2">
      <c r="X2764" s="22"/>
    </row>
    <row r="2765" spans="24:24" x14ac:dyDescent="0.2">
      <c r="X2765" s="22"/>
    </row>
    <row r="2766" spans="24:24" x14ac:dyDescent="0.2">
      <c r="X2766" s="22"/>
    </row>
    <row r="2767" spans="24:24" x14ac:dyDescent="0.2">
      <c r="X2767" s="22"/>
    </row>
    <row r="2768" spans="24:24" x14ac:dyDescent="0.2">
      <c r="X2768" s="22"/>
    </row>
    <row r="2769" spans="24:24" x14ac:dyDescent="0.2">
      <c r="X2769" s="22"/>
    </row>
    <row r="2770" spans="24:24" x14ac:dyDescent="0.2">
      <c r="X2770" s="22"/>
    </row>
    <row r="2771" spans="24:24" x14ac:dyDescent="0.2">
      <c r="X2771" s="22"/>
    </row>
    <row r="2772" spans="24:24" x14ac:dyDescent="0.2">
      <c r="X2772" s="22"/>
    </row>
    <row r="2773" spans="24:24" x14ac:dyDescent="0.2">
      <c r="X2773" s="22"/>
    </row>
    <row r="2774" spans="24:24" x14ac:dyDescent="0.2">
      <c r="X2774" s="22"/>
    </row>
    <row r="2775" spans="24:24" x14ac:dyDescent="0.2">
      <c r="X2775" s="22"/>
    </row>
    <row r="2776" spans="24:24" x14ac:dyDescent="0.2">
      <c r="X2776" s="22"/>
    </row>
    <row r="2777" spans="24:24" x14ac:dyDescent="0.2">
      <c r="X2777" s="22"/>
    </row>
    <row r="2778" spans="24:24" x14ac:dyDescent="0.2">
      <c r="X2778" s="22"/>
    </row>
    <row r="2779" spans="24:24" x14ac:dyDescent="0.2">
      <c r="X2779" s="22"/>
    </row>
    <row r="2780" spans="24:24" x14ac:dyDescent="0.2">
      <c r="X2780" s="22"/>
    </row>
    <row r="2781" spans="24:24" x14ac:dyDescent="0.2">
      <c r="X2781" s="22"/>
    </row>
    <row r="2782" spans="24:24" x14ac:dyDescent="0.2">
      <c r="X2782" s="22"/>
    </row>
    <row r="2783" spans="24:24" x14ac:dyDescent="0.2">
      <c r="X2783" s="22"/>
    </row>
    <row r="2784" spans="24:24" x14ac:dyDescent="0.2">
      <c r="X2784" s="22"/>
    </row>
    <row r="2785" spans="24:24" x14ac:dyDescent="0.2">
      <c r="X2785" s="22"/>
    </row>
    <row r="2786" spans="24:24" x14ac:dyDescent="0.2">
      <c r="X2786" s="22"/>
    </row>
    <row r="2787" spans="24:24" x14ac:dyDescent="0.2">
      <c r="X2787" s="22"/>
    </row>
    <row r="2788" spans="24:24" x14ac:dyDescent="0.2">
      <c r="X2788" s="22"/>
    </row>
    <row r="2789" spans="24:24" x14ac:dyDescent="0.2">
      <c r="X2789" s="22"/>
    </row>
    <row r="2790" spans="24:24" x14ac:dyDescent="0.2">
      <c r="X2790" s="22"/>
    </row>
    <row r="2791" spans="24:24" x14ac:dyDescent="0.2">
      <c r="X2791" s="22"/>
    </row>
    <row r="2792" spans="24:24" x14ac:dyDescent="0.2">
      <c r="X2792" s="22"/>
    </row>
    <row r="2793" spans="24:24" x14ac:dyDescent="0.2">
      <c r="X2793" s="22"/>
    </row>
    <row r="2794" spans="24:24" x14ac:dyDescent="0.2">
      <c r="X2794" s="22"/>
    </row>
    <row r="2795" spans="24:24" x14ac:dyDescent="0.2">
      <c r="X2795" s="22"/>
    </row>
    <row r="2796" spans="24:24" x14ac:dyDescent="0.2">
      <c r="X2796" s="22"/>
    </row>
    <row r="2797" spans="24:24" x14ac:dyDescent="0.2">
      <c r="X2797" s="22"/>
    </row>
    <row r="2798" spans="24:24" x14ac:dyDescent="0.2">
      <c r="X2798" s="22"/>
    </row>
    <row r="2799" spans="24:24" x14ac:dyDescent="0.2">
      <c r="X2799" s="22"/>
    </row>
    <row r="2800" spans="24:24" x14ac:dyDescent="0.2">
      <c r="X2800" s="22"/>
    </row>
    <row r="2801" spans="24:24" x14ac:dyDescent="0.2">
      <c r="X2801" s="22"/>
    </row>
    <row r="2802" spans="24:24" x14ac:dyDescent="0.2">
      <c r="X2802" s="22"/>
    </row>
    <row r="2803" spans="24:24" x14ac:dyDescent="0.2">
      <c r="X2803" s="22"/>
    </row>
    <row r="2804" spans="24:24" x14ac:dyDescent="0.2">
      <c r="X2804" s="22"/>
    </row>
    <row r="2805" spans="24:24" x14ac:dyDescent="0.2">
      <c r="X2805" s="22"/>
    </row>
    <row r="2806" spans="24:24" x14ac:dyDescent="0.2">
      <c r="X2806" s="22"/>
    </row>
    <row r="2807" spans="24:24" x14ac:dyDescent="0.2">
      <c r="X2807" s="22"/>
    </row>
    <row r="2808" spans="24:24" x14ac:dyDescent="0.2">
      <c r="X2808" s="22"/>
    </row>
    <row r="2809" spans="24:24" x14ac:dyDescent="0.2">
      <c r="X2809" s="22"/>
    </row>
    <row r="2810" spans="24:24" x14ac:dyDescent="0.2">
      <c r="X2810" s="22"/>
    </row>
    <row r="2811" spans="24:24" x14ac:dyDescent="0.2">
      <c r="X2811" s="22"/>
    </row>
    <row r="2812" spans="24:24" x14ac:dyDescent="0.2">
      <c r="X2812" s="22"/>
    </row>
    <row r="2813" spans="24:24" x14ac:dyDescent="0.2">
      <c r="X2813" s="22"/>
    </row>
    <row r="2814" spans="24:24" x14ac:dyDescent="0.2">
      <c r="X2814" s="22"/>
    </row>
    <row r="2815" spans="24:24" x14ac:dyDescent="0.2">
      <c r="X2815" s="22"/>
    </row>
    <row r="2816" spans="24:24" x14ac:dyDescent="0.2">
      <c r="X2816" s="22"/>
    </row>
    <row r="2817" spans="24:24" x14ac:dyDescent="0.2">
      <c r="X2817" s="22"/>
    </row>
    <row r="2818" spans="24:24" x14ac:dyDescent="0.2">
      <c r="X2818" s="22"/>
    </row>
    <row r="2819" spans="24:24" x14ac:dyDescent="0.2">
      <c r="X2819" s="22"/>
    </row>
    <row r="2820" spans="24:24" x14ac:dyDescent="0.2">
      <c r="X2820" s="22"/>
    </row>
    <row r="2821" spans="24:24" x14ac:dyDescent="0.2">
      <c r="X2821" s="22"/>
    </row>
    <row r="2822" spans="24:24" x14ac:dyDescent="0.2">
      <c r="X2822" s="22"/>
    </row>
    <row r="2823" spans="24:24" x14ac:dyDescent="0.2">
      <c r="X2823" s="22"/>
    </row>
    <row r="2824" spans="24:24" x14ac:dyDescent="0.2">
      <c r="X2824" s="22"/>
    </row>
    <row r="2825" spans="24:24" x14ac:dyDescent="0.2">
      <c r="X2825" s="22"/>
    </row>
    <row r="2826" spans="24:24" x14ac:dyDescent="0.2">
      <c r="X2826" s="22"/>
    </row>
    <row r="2827" spans="24:24" x14ac:dyDescent="0.2">
      <c r="X2827" s="22"/>
    </row>
    <row r="2828" spans="24:24" x14ac:dyDescent="0.2">
      <c r="X2828" s="22"/>
    </row>
    <row r="2829" spans="24:24" x14ac:dyDescent="0.2">
      <c r="X2829" s="22"/>
    </row>
    <row r="2830" spans="24:24" x14ac:dyDescent="0.2">
      <c r="X2830" s="22"/>
    </row>
    <row r="2831" spans="24:24" x14ac:dyDescent="0.2">
      <c r="X2831" s="22"/>
    </row>
    <row r="2832" spans="24:24" x14ac:dyDescent="0.2">
      <c r="X2832" s="22"/>
    </row>
    <row r="2833" spans="24:24" x14ac:dyDescent="0.2">
      <c r="X2833" s="22"/>
    </row>
    <row r="2834" spans="24:24" x14ac:dyDescent="0.2">
      <c r="X2834" s="22"/>
    </row>
    <row r="2835" spans="24:24" x14ac:dyDescent="0.2">
      <c r="X2835" s="22"/>
    </row>
    <row r="2836" spans="24:24" x14ac:dyDescent="0.2">
      <c r="X2836" s="22"/>
    </row>
    <row r="2837" spans="24:24" x14ac:dyDescent="0.2">
      <c r="X2837" s="22"/>
    </row>
    <row r="2838" spans="24:24" x14ac:dyDescent="0.2">
      <c r="X2838" s="22"/>
    </row>
    <row r="2839" spans="24:24" x14ac:dyDescent="0.2">
      <c r="X2839" s="22"/>
    </row>
    <row r="2840" spans="24:24" x14ac:dyDescent="0.2">
      <c r="X2840" s="22"/>
    </row>
    <row r="2841" spans="24:24" x14ac:dyDescent="0.2">
      <c r="X2841" s="22"/>
    </row>
    <row r="2842" spans="24:24" x14ac:dyDescent="0.2">
      <c r="X2842" s="22"/>
    </row>
    <row r="2843" spans="24:24" x14ac:dyDescent="0.2">
      <c r="X2843" s="22"/>
    </row>
    <row r="2844" spans="24:24" x14ac:dyDescent="0.2">
      <c r="X2844" s="22"/>
    </row>
    <row r="2845" spans="24:24" x14ac:dyDescent="0.2">
      <c r="X2845" s="22"/>
    </row>
    <row r="2846" spans="24:24" x14ac:dyDescent="0.2">
      <c r="X2846" s="22"/>
    </row>
    <row r="2847" spans="24:24" x14ac:dyDescent="0.2">
      <c r="X2847" s="22"/>
    </row>
    <row r="2848" spans="24:24" x14ac:dyDescent="0.2">
      <c r="X2848" s="22"/>
    </row>
    <row r="2849" spans="24:24" x14ac:dyDescent="0.2">
      <c r="X2849" s="22"/>
    </row>
    <row r="2850" spans="24:24" x14ac:dyDescent="0.2">
      <c r="X2850" s="22"/>
    </row>
    <row r="2851" spans="24:24" x14ac:dyDescent="0.2">
      <c r="X2851" s="22"/>
    </row>
    <row r="2852" spans="24:24" x14ac:dyDescent="0.2">
      <c r="X2852" s="22"/>
    </row>
    <row r="2853" spans="24:24" x14ac:dyDescent="0.2">
      <c r="X2853" s="22"/>
    </row>
    <row r="2854" spans="24:24" x14ac:dyDescent="0.2">
      <c r="X2854" s="22"/>
    </row>
    <row r="2855" spans="24:24" x14ac:dyDescent="0.2">
      <c r="X2855" s="22"/>
    </row>
    <row r="2856" spans="24:24" x14ac:dyDescent="0.2">
      <c r="X2856" s="22"/>
    </row>
    <row r="2857" spans="24:24" x14ac:dyDescent="0.2">
      <c r="X2857" s="22"/>
    </row>
    <row r="2858" spans="24:24" x14ac:dyDescent="0.2">
      <c r="X2858" s="22"/>
    </row>
    <row r="2859" spans="24:24" x14ac:dyDescent="0.2">
      <c r="X2859" s="22"/>
    </row>
    <row r="2860" spans="24:24" x14ac:dyDescent="0.2">
      <c r="X2860" s="22"/>
    </row>
    <row r="2861" spans="24:24" x14ac:dyDescent="0.2">
      <c r="X2861" s="22"/>
    </row>
    <row r="2862" spans="24:24" x14ac:dyDescent="0.2">
      <c r="X2862" s="22"/>
    </row>
    <row r="2863" spans="24:24" x14ac:dyDescent="0.2">
      <c r="X2863" s="22"/>
    </row>
    <row r="2864" spans="24:24" x14ac:dyDescent="0.2">
      <c r="X2864" s="22"/>
    </row>
    <row r="2865" spans="24:24" x14ac:dyDescent="0.2">
      <c r="X2865" s="22"/>
    </row>
    <row r="2866" spans="24:24" x14ac:dyDescent="0.2">
      <c r="X2866" s="22"/>
    </row>
    <row r="2867" spans="24:24" x14ac:dyDescent="0.2">
      <c r="X2867" s="22"/>
    </row>
    <row r="2868" spans="24:24" x14ac:dyDescent="0.2">
      <c r="X2868" s="22"/>
    </row>
    <row r="2869" spans="24:24" x14ac:dyDescent="0.2">
      <c r="X2869" s="22"/>
    </row>
    <row r="2870" spans="24:24" x14ac:dyDescent="0.2">
      <c r="X2870" s="22"/>
    </row>
    <row r="2871" spans="24:24" x14ac:dyDescent="0.2">
      <c r="X2871" s="22"/>
    </row>
    <row r="2872" spans="24:24" x14ac:dyDescent="0.2">
      <c r="X2872" s="22"/>
    </row>
    <row r="2873" spans="24:24" x14ac:dyDescent="0.2">
      <c r="X2873" s="22"/>
    </row>
    <row r="2874" spans="24:24" x14ac:dyDescent="0.2">
      <c r="X2874" s="22"/>
    </row>
    <row r="2875" spans="24:24" x14ac:dyDescent="0.2">
      <c r="X2875" s="22"/>
    </row>
    <row r="2876" spans="24:24" x14ac:dyDescent="0.2">
      <c r="X2876" s="22"/>
    </row>
    <row r="2877" spans="24:24" x14ac:dyDescent="0.2">
      <c r="X2877" s="22"/>
    </row>
    <row r="2878" spans="24:24" x14ac:dyDescent="0.2">
      <c r="X2878" s="22"/>
    </row>
    <row r="2879" spans="24:24" x14ac:dyDescent="0.2">
      <c r="X2879" s="22"/>
    </row>
    <row r="2880" spans="24:24" x14ac:dyDescent="0.2">
      <c r="X2880" s="22"/>
    </row>
    <row r="2881" spans="24:24" x14ac:dyDescent="0.2">
      <c r="X2881" s="22"/>
    </row>
    <row r="2882" spans="24:24" x14ac:dyDescent="0.2">
      <c r="X2882" s="22"/>
    </row>
    <row r="2883" spans="24:24" x14ac:dyDescent="0.2">
      <c r="X2883" s="22"/>
    </row>
    <row r="2884" spans="24:24" x14ac:dyDescent="0.2">
      <c r="X2884" s="22"/>
    </row>
    <row r="2885" spans="24:24" x14ac:dyDescent="0.2">
      <c r="X2885" s="22"/>
    </row>
    <row r="2886" spans="24:24" x14ac:dyDescent="0.2">
      <c r="X2886" s="22"/>
    </row>
    <row r="2887" spans="24:24" x14ac:dyDescent="0.2">
      <c r="X2887" s="22"/>
    </row>
    <row r="2888" spans="24:24" x14ac:dyDescent="0.2">
      <c r="X2888" s="22"/>
    </row>
    <row r="2889" spans="24:24" x14ac:dyDescent="0.2">
      <c r="X2889" s="22"/>
    </row>
    <row r="2890" spans="24:24" x14ac:dyDescent="0.2">
      <c r="X2890" s="22"/>
    </row>
    <row r="2891" spans="24:24" x14ac:dyDescent="0.2">
      <c r="X2891" s="22"/>
    </row>
    <row r="2892" spans="24:24" x14ac:dyDescent="0.2">
      <c r="X2892" s="22"/>
    </row>
    <row r="2893" spans="24:24" x14ac:dyDescent="0.2">
      <c r="X2893" s="22"/>
    </row>
    <row r="2894" spans="24:24" x14ac:dyDescent="0.2">
      <c r="X2894" s="22"/>
    </row>
    <row r="2895" spans="24:24" x14ac:dyDescent="0.2">
      <c r="X2895" s="22"/>
    </row>
    <row r="2896" spans="24:24" x14ac:dyDescent="0.2">
      <c r="X2896" s="22"/>
    </row>
    <row r="2897" spans="24:24" x14ac:dyDescent="0.2">
      <c r="X2897" s="22"/>
    </row>
    <row r="2898" spans="24:24" x14ac:dyDescent="0.2">
      <c r="X2898" s="22"/>
    </row>
    <row r="2899" spans="24:24" x14ac:dyDescent="0.2">
      <c r="X2899" s="22"/>
    </row>
    <row r="2900" spans="24:24" x14ac:dyDescent="0.2">
      <c r="X2900" s="22"/>
    </row>
    <row r="2901" spans="24:24" x14ac:dyDescent="0.2">
      <c r="X2901" s="22"/>
    </row>
    <row r="2902" spans="24:24" x14ac:dyDescent="0.2">
      <c r="X2902" s="22"/>
    </row>
    <row r="2903" spans="24:24" x14ac:dyDescent="0.2">
      <c r="X2903" s="22"/>
    </row>
    <row r="2904" spans="24:24" x14ac:dyDescent="0.2">
      <c r="X2904" s="22"/>
    </row>
    <row r="2905" spans="24:24" x14ac:dyDescent="0.2">
      <c r="X2905" s="22"/>
    </row>
    <row r="2906" spans="24:24" x14ac:dyDescent="0.2">
      <c r="X2906" s="22"/>
    </row>
    <row r="2907" spans="24:24" x14ac:dyDescent="0.2">
      <c r="X2907" s="22"/>
    </row>
    <row r="2908" spans="24:24" x14ac:dyDescent="0.2">
      <c r="X2908" s="22"/>
    </row>
    <row r="2909" spans="24:24" x14ac:dyDescent="0.2">
      <c r="X2909" s="22"/>
    </row>
    <row r="2910" spans="24:24" x14ac:dyDescent="0.2">
      <c r="X2910" s="22"/>
    </row>
    <row r="2911" spans="24:24" x14ac:dyDescent="0.2">
      <c r="X2911" s="22"/>
    </row>
    <row r="2912" spans="24:24" x14ac:dyDescent="0.2">
      <c r="X2912" s="22"/>
    </row>
    <row r="2913" spans="24:24" x14ac:dyDescent="0.2">
      <c r="X2913" s="22"/>
    </row>
    <row r="2914" spans="24:24" x14ac:dyDescent="0.2">
      <c r="X2914" s="22"/>
    </row>
  </sheetData>
  <mergeCells count="22">
    <mergeCell ref="D25:D26"/>
    <mergeCell ref="D29:D30"/>
    <mergeCell ref="D74:D75"/>
    <mergeCell ref="D79:D80"/>
    <mergeCell ref="D38:D39"/>
    <mergeCell ref="D43:D44"/>
    <mergeCell ref="D47:D48"/>
    <mergeCell ref="S2:AC2"/>
    <mergeCell ref="D16:D17"/>
    <mergeCell ref="D20:D21"/>
    <mergeCell ref="D7:D8"/>
    <mergeCell ref="D11:D12"/>
    <mergeCell ref="R2:R4"/>
    <mergeCell ref="D88:D89"/>
    <mergeCell ref="D34:D35"/>
    <mergeCell ref="D61:D62"/>
    <mergeCell ref="D65:D66"/>
    <mergeCell ref="D92:D93"/>
    <mergeCell ref="D83:D84"/>
    <mergeCell ref="D70:D71"/>
    <mergeCell ref="D52:D53"/>
    <mergeCell ref="D56:D5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5" fitToHeight="3" orientation="landscape" r:id="rId1"/>
  <headerFooter alignWithMargins="0">
    <oddFooter>&amp;LBestandsnaam: &amp;F&amp;CTabblad: &amp;A, Blad &amp;P van &amp;N&amp;RGeprint op: &amp;D</oddFooter>
  </headerFooter>
  <rowBreaks count="1" manualBreakCount="1">
    <brk id="24" min="1" max="18" man="1"/>
  </rowBreaks>
  <cellWatches>
    <cellWatch r="K122"/>
  </cellWatch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theme="0"/>
  </sheetPr>
  <dimension ref="B2:K76"/>
  <sheetViews>
    <sheetView topLeftCell="A46" zoomScaleNormal="90" zoomScaleSheetLayoutView="70" workbookViewId="0">
      <selection activeCell="L70" sqref="L70"/>
    </sheetView>
  </sheetViews>
  <sheetFormatPr defaultRowHeight="13.2" x14ac:dyDescent="0.25"/>
  <sheetData>
    <row r="2" spans="2:11" x14ac:dyDescent="0.25">
      <c r="B2" s="47" t="s">
        <v>119</v>
      </c>
      <c r="C2" s="47"/>
      <c r="D2" s="47"/>
      <c r="E2" s="47"/>
      <c r="F2" s="47"/>
      <c r="G2" s="9"/>
      <c r="H2" s="9"/>
      <c r="I2" s="9"/>
      <c r="J2" s="9"/>
      <c r="K2" s="9"/>
    </row>
    <row r="3" spans="2:1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2:1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2:1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2:1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2:11" x14ac:dyDescent="0.25"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2:1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2:11" x14ac:dyDescent="0.25"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2:11" x14ac:dyDescent="0.25">
      <c r="B10" s="48"/>
      <c r="C10" s="48"/>
      <c r="D10" s="48"/>
      <c r="E10" s="48"/>
      <c r="F10" s="48"/>
      <c r="G10" s="48"/>
      <c r="H10" s="48"/>
      <c r="I10" s="48"/>
      <c r="J10" s="48"/>
      <c r="K10" s="48"/>
    </row>
    <row r="11" spans="2:11" x14ac:dyDescent="0.25"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2:11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2:11" x14ac:dyDescent="0.25"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2:11" x14ac:dyDescent="0.25"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2:11" x14ac:dyDescent="0.25">
      <c r="B15" s="48"/>
      <c r="C15" s="48"/>
      <c r="D15" s="48"/>
      <c r="E15" s="48"/>
      <c r="F15" s="48"/>
      <c r="G15" s="48"/>
      <c r="H15" s="48"/>
      <c r="I15" s="48"/>
      <c r="J15" s="48"/>
      <c r="K15" s="48"/>
    </row>
    <row r="16" spans="2:11" x14ac:dyDescent="0.25">
      <c r="B16" s="48"/>
      <c r="C16" s="48"/>
      <c r="D16" s="48"/>
      <c r="E16" s="48"/>
      <c r="F16" s="48"/>
      <c r="G16" s="48"/>
      <c r="H16" s="48"/>
      <c r="I16" s="48"/>
      <c r="J16" s="48"/>
      <c r="K16" s="48"/>
    </row>
    <row r="17" spans="2:11" x14ac:dyDescent="0.25">
      <c r="B17" s="48"/>
      <c r="C17" s="48"/>
      <c r="D17" s="48"/>
      <c r="E17" s="48"/>
      <c r="F17" s="48"/>
      <c r="G17" s="48"/>
      <c r="H17" s="48"/>
      <c r="I17" s="48"/>
      <c r="J17" s="48"/>
      <c r="K17" s="48"/>
    </row>
    <row r="18" spans="2:11" x14ac:dyDescent="0.25">
      <c r="B18" s="48"/>
      <c r="C18" s="48"/>
      <c r="D18" s="48"/>
      <c r="E18" s="48"/>
      <c r="F18" s="48"/>
      <c r="G18" s="48"/>
      <c r="H18" s="48"/>
      <c r="I18" s="48"/>
      <c r="J18" s="48"/>
      <c r="K18" s="48"/>
    </row>
    <row r="19" spans="2:11" x14ac:dyDescent="0.25">
      <c r="B19" s="48"/>
      <c r="C19" s="48"/>
      <c r="D19" s="48"/>
      <c r="E19" s="48"/>
      <c r="F19" s="48"/>
      <c r="G19" s="48"/>
      <c r="H19" s="48"/>
      <c r="I19" s="48"/>
      <c r="J19" s="48"/>
      <c r="K19" s="48"/>
    </row>
    <row r="20" spans="2:11" x14ac:dyDescent="0.25">
      <c r="B20" s="48"/>
      <c r="C20" s="48"/>
      <c r="D20" s="48"/>
      <c r="E20" s="48"/>
      <c r="F20" s="48"/>
      <c r="G20" s="48"/>
      <c r="H20" s="48"/>
      <c r="I20" s="48"/>
      <c r="J20" s="48"/>
      <c r="K20" s="48"/>
    </row>
    <row r="21" spans="2:11" x14ac:dyDescent="0.25">
      <c r="B21" s="48"/>
      <c r="C21" s="48"/>
      <c r="D21" s="48"/>
      <c r="E21" s="48"/>
      <c r="F21" s="48"/>
      <c r="G21" s="48"/>
      <c r="H21" s="48"/>
      <c r="I21" s="48"/>
      <c r="J21" s="48"/>
      <c r="K21" s="48"/>
    </row>
    <row r="22" spans="2:11" x14ac:dyDescent="0.25"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2:11" x14ac:dyDescent="0.25"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2:11" x14ac:dyDescent="0.25"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2:11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2:11" x14ac:dyDescent="0.25">
      <c r="B26" s="47" t="s">
        <v>122</v>
      </c>
      <c r="C26" s="9"/>
      <c r="D26" s="9"/>
      <c r="E26" s="9"/>
      <c r="F26" s="9"/>
      <c r="G26" s="9"/>
      <c r="H26" s="9"/>
      <c r="I26" s="9"/>
      <c r="J26" s="9"/>
      <c r="K26" s="9"/>
    </row>
    <row r="27" spans="2:11" x14ac:dyDescent="0.25">
      <c r="B27" s="48"/>
      <c r="C27" s="48"/>
      <c r="D27" s="48"/>
      <c r="E27" s="48"/>
      <c r="F27" s="48"/>
      <c r="G27" s="48"/>
      <c r="H27" s="48"/>
      <c r="I27" s="48"/>
      <c r="J27" s="48"/>
      <c r="K27" s="48"/>
    </row>
    <row r="28" spans="2:11" x14ac:dyDescent="0.25">
      <c r="B28" s="48"/>
      <c r="C28" s="48"/>
      <c r="D28" s="48"/>
      <c r="E28" s="48"/>
      <c r="F28" s="48"/>
      <c r="G28" s="48"/>
      <c r="H28" s="48"/>
      <c r="I28" s="48"/>
      <c r="J28" s="48"/>
      <c r="K28" s="48"/>
    </row>
    <row r="29" spans="2:11" x14ac:dyDescent="0.25"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2:11" x14ac:dyDescent="0.25">
      <c r="B30" s="48"/>
      <c r="C30" s="48"/>
      <c r="D30" s="48"/>
      <c r="E30" s="48"/>
      <c r="F30" s="48"/>
      <c r="G30" s="48"/>
      <c r="H30" s="48"/>
      <c r="I30" s="48"/>
      <c r="J30" s="48"/>
      <c r="K30" s="48"/>
    </row>
    <row r="31" spans="2:11" x14ac:dyDescent="0.25">
      <c r="B31" s="48"/>
      <c r="C31" s="48"/>
      <c r="D31" s="48"/>
      <c r="E31" s="48"/>
      <c r="F31" s="48"/>
      <c r="G31" s="48"/>
      <c r="H31" s="48"/>
      <c r="I31" s="48"/>
      <c r="J31" s="48"/>
      <c r="K31" s="48"/>
    </row>
    <row r="32" spans="2:11" x14ac:dyDescent="0.25">
      <c r="B32" s="48"/>
      <c r="C32" s="48"/>
      <c r="D32" s="48"/>
      <c r="E32" s="48"/>
      <c r="F32" s="48"/>
      <c r="G32" s="48"/>
      <c r="H32" s="48"/>
      <c r="I32" s="48"/>
      <c r="J32" s="48"/>
      <c r="K32" s="48"/>
    </row>
    <row r="33" spans="2:11" x14ac:dyDescent="0.25">
      <c r="B33" s="48"/>
      <c r="C33" s="48"/>
      <c r="D33" s="48"/>
      <c r="E33" s="48"/>
      <c r="F33" s="48"/>
      <c r="G33" s="48"/>
      <c r="H33" s="48"/>
      <c r="I33" s="48"/>
      <c r="J33" s="48"/>
      <c r="K33" s="48"/>
    </row>
    <row r="34" spans="2:11" x14ac:dyDescent="0.25">
      <c r="B34" s="48"/>
      <c r="C34" s="48"/>
      <c r="D34" s="48"/>
      <c r="E34" s="48"/>
      <c r="F34" s="48"/>
      <c r="G34" s="48"/>
      <c r="H34" s="48"/>
      <c r="I34" s="48"/>
      <c r="J34" s="48"/>
      <c r="K34" s="48"/>
    </row>
    <row r="35" spans="2:11" x14ac:dyDescent="0.25">
      <c r="B35" s="48"/>
      <c r="C35" s="48"/>
      <c r="D35" s="48"/>
      <c r="E35" s="48"/>
      <c r="F35" s="48"/>
      <c r="G35" s="48"/>
      <c r="H35" s="48"/>
      <c r="I35" s="48"/>
      <c r="J35" s="48"/>
      <c r="K35" s="48"/>
    </row>
    <row r="36" spans="2:11" x14ac:dyDescent="0.25">
      <c r="B36" s="48"/>
      <c r="C36" s="48"/>
      <c r="D36" s="48"/>
      <c r="E36" s="48"/>
      <c r="F36" s="48"/>
      <c r="G36" s="48"/>
      <c r="H36" s="48"/>
      <c r="I36" s="48"/>
      <c r="J36" s="48"/>
      <c r="K36" s="48"/>
    </row>
    <row r="37" spans="2:11" x14ac:dyDescent="0.25">
      <c r="B37" s="48"/>
      <c r="C37" s="48"/>
      <c r="D37" s="48"/>
      <c r="E37" s="48"/>
      <c r="F37" s="48"/>
      <c r="G37" s="48"/>
      <c r="H37" s="48"/>
      <c r="I37" s="48"/>
      <c r="J37" s="48"/>
      <c r="K37" s="48"/>
    </row>
    <row r="38" spans="2:11" x14ac:dyDescent="0.25"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2:11" x14ac:dyDescent="0.25">
      <c r="B39" s="48"/>
      <c r="C39" s="48"/>
      <c r="D39" s="48"/>
      <c r="E39" s="48"/>
      <c r="F39" s="48"/>
      <c r="G39" s="48"/>
      <c r="H39" s="48"/>
      <c r="I39" s="48"/>
      <c r="J39" s="48"/>
      <c r="K39" s="48"/>
    </row>
    <row r="40" spans="2:11" x14ac:dyDescent="0.25">
      <c r="B40" s="48"/>
      <c r="C40" s="48"/>
      <c r="D40" s="48"/>
      <c r="E40" s="48"/>
      <c r="F40" s="48"/>
      <c r="G40" s="48"/>
      <c r="H40" s="48"/>
      <c r="I40" s="48"/>
      <c r="J40" s="48"/>
      <c r="K40" s="48"/>
    </row>
    <row r="41" spans="2:11" x14ac:dyDescent="0.25"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2:11" x14ac:dyDescent="0.25"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2:11" x14ac:dyDescent="0.25"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2:11" x14ac:dyDescent="0.25">
      <c r="B44" s="48"/>
      <c r="C44" s="48"/>
      <c r="D44" s="48"/>
      <c r="E44" s="48"/>
      <c r="F44" s="48"/>
      <c r="G44" s="48"/>
      <c r="H44" s="48"/>
      <c r="I44" s="48"/>
      <c r="J44" s="48"/>
      <c r="K44" s="48"/>
    </row>
    <row r="45" spans="2:11" x14ac:dyDescent="0.25">
      <c r="B45" s="48"/>
      <c r="C45" s="48"/>
      <c r="D45" s="48"/>
      <c r="E45" s="48"/>
      <c r="F45" s="48"/>
      <c r="G45" s="48"/>
      <c r="H45" s="48"/>
      <c r="I45" s="48"/>
      <c r="J45" s="48"/>
      <c r="K45" s="48"/>
    </row>
    <row r="46" spans="2:11" x14ac:dyDescent="0.25">
      <c r="B46" s="48"/>
      <c r="C46" s="48"/>
      <c r="D46" s="48"/>
      <c r="E46" s="48"/>
      <c r="F46" s="48"/>
      <c r="G46" s="48"/>
      <c r="H46" s="48"/>
      <c r="I46" s="48"/>
      <c r="J46" s="48"/>
      <c r="K46" s="48"/>
    </row>
    <row r="47" spans="2:11" x14ac:dyDescent="0.25">
      <c r="B47" s="48"/>
      <c r="C47" s="48"/>
      <c r="D47" s="48"/>
      <c r="E47" s="48"/>
      <c r="F47" s="48"/>
      <c r="G47" s="48"/>
      <c r="H47" s="48"/>
      <c r="I47" s="48"/>
      <c r="J47" s="48"/>
      <c r="K47" s="48"/>
    </row>
    <row r="48" spans="2:11" x14ac:dyDescent="0.25">
      <c r="B48" s="48"/>
      <c r="C48" s="48"/>
      <c r="D48" s="48"/>
      <c r="E48" s="48"/>
      <c r="F48" s="48"/>
      <c r="G48" s="48"/>
      <c r="H48" s="48"/>
      <c r="I48" s="48"/>
      <c r="J48" s="48"/>
      <c r="K48" s="48"/>
    </row>
    <row r="49" spans="2:11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</row>
    <row r="50" spans="2:11" x14ac:dyDescent="0.25">
      <c r="B50" s="47" t="s">
        <v>137</v>
      </c>
      <c r="C50" s="9"/>
      <c r="D50" s="9"/>
      <c r="E50" s="9"/>
      <c r="F50" s="9"/>
      <c r="G50" s="9"/>
      <c r="H50" s="9"/>
      <c r="I50" s="9"/>
      <c r="J50" s="9"/>
      <c r="K50" s="9"/>
    </row>
    <row r="51" spans="2:11" x14ac:dyDescent="0.25">
      <c r="B51" s="49"/>
      <c r="C51" s="48"/>
      <c r="D51" s="48"/>
      <c r="E51" s="48"/>
      <c r="F51" s="48"/>
      <c r="G51" s="48"/>
      <c r="H51" s="48"/>
      <c r="I51" s="48"/>
      <c r="J51" s="48"/>
      <c r="K51" s="48"/>
    </row>
    <row r="52" spans="2:11" x14ac:dyDescent="0.25">
      <c r="B52" s="48"/>
      <c r="C52" s="48"/>
      <c r="D52" s="48"/>
      <c r="E52" s="48"/>
      <c r="F52" s="48"/>
      <c r="G52" s="48"/>
      <c r="H52" s="48"/>
      <c r="I52" s="48"/>
      <c r="J52" s="48"/>
      <c r="K52" s="48"/>
    </row>
    <row r="53" spans="2:11" x14ac:dyDescent="0.25">
      <c r="B53" s="48"/>
      <c r="C53" s="48"/>
      <c r="D53" s="48"/>
      <c r="E53" s="48"/>
      <c r="F53" s="48"/>
      <c r="G53" s="48"/>
      <c r="H53" s="48"/>
      <c r="I53" s="48"/>
      <c r="J53" s="48"/>
      <c r="K53" s="48"/>
    </row>
    <row r="54" spans="2:11" x14ac:dyDescent="0.25"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2:11" x14ac:dyDescent="0.25"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2:11" x14ac:dyDescent="0.25">
      <c r="B56" s="48"/>
      <c r="C56" s="48"/>
      <c r="D56" s="48"/>
      <c r="E56" s="48"/>
      <c r="F56" s="48"/>
      <c r="G56" s="48"/>
      <c r="H56" s="48"/>
      <c r="I56" s="48"/>
      <c r="J56" s="48"/>
      <c r="K56" s="48"/>
    </row>
    <row r="57" spans="2:1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2:11" x14ac:dyDescent="0.25"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2:11" x14ac:dyDescent="0.25">
      <c r="B59" s="48"/>
      <c r="C59" s="48"/>
      <c r="D59" s="48"/>
      <c r="E59" s="48"/>
      <c r="F59" s="48"/>
      <c r="G59" s="48"/>
      <c r="H59" s="48"/>
      <c r="I59" s="48"/>
      <c r="J59" s="48"/>
      <c r="K59" s="48"/>
    </row>
    <row r="60" spans="2:11" x14ac:dyDescent="0.25">
      <c r="B60" s="48"/>
      <c r="C60" s="48"/>
      <c r="D60" s="48"/>
      <c r="E60" s="48"/>
      <c r="F60" s="48"/>
      <c r="G60" s="48"/>
      <c r="H60" s="48"/>
      <c r="I60" s="48"/>
      <c r="J60" s="48"/>
      <c r="K60" s="48"/>
    </row>
    <row r="61" spans="2:11" x14ac:dyDescent="0.25">
      <c r="B61" s="48"/>
      <c r="C61" s="48"/>
      <c r="D61" s="48"/>
      <c r="E61" s="48"/>
      <c r="F61" s="48"/>
      <c r="G61" s="48"/>
      <c r="H61" s="48"/>
      <c r="I61" s="48"/>
      <c r="J61" s="48"/>
      <c r="K61" s="48"/>
    </row>
    <row r="62" spans="2:11" x14ac:dyDescent="0.25"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3" spans="2:11" x14ac:dyDescent="0.25">
      <c r="B63" s="48"/>
      <c r="C63" s="48"/>
      <c r="D63" s="48"/>
      <c r="E63" s="48"/>
      <c r="F63" s="48"/>
      <c r="G63" s="48"/>
      <c r="H63" s="48"/>
      <c r="I63" s="48"/>
      <c r="J63" s="48"/>
      <c r="K63" s="48"/>
    </row>
    <row r="64" spans="2:11" x14ac:dyDescent="0.25">
      <c r="B64" s="48"/>
      <c r="C64" s="48"/>
      <c r="D64" s="48"/>
      <c r="E64" s="48"/>
      <c r="F64" s="48"/>
      <c r="G64" s="48"/>
      <c r="H64" s="48"/>
      <c r="I64" s="48"/>
      <c r="J64" s="48"/>
      <c r="K64" s="48"/>
    </row>
    <row r="65" spans="2:11" x14ac:dyDescent="0.25">
      <c r="B65" s="48"/>
      <c r="C65" s="48"/>
      <c r="D65" s="48"/>
      <c r="E65" s="48"/>
      <c r="F65" s="48"/>
      <c r="G65" s="48"/>
      <c r="H65" s="48"/>
      <c r="I65" s="48"/>
      <c r="J65" s="48"/>
      <c r="K65" s="48"/>
    </row>
    <row r="66" spans="2:11" x14ac:dyDescent="0.25">
      <c r="B66" s="48"/>
      <c r="C66" s="48"/>
      <c r="D66" s="48"/>
      <c r="E66" s="48"/>
      <c r="F66" s="48"/>
      <c r="G66" s="48"/>
      <c r="H66" s="48"/>
      <c r="I66" s="48"/>
      <c r="J66" s="48"/>
      <c r="K66" s="48"/>
    </row>
    <row r="67" spans="2:11" x14ac:dyDescent="0.25">
      <c r="B67" s="48"/>
      <c r="C67" s="48"/>
      <c r="D67" s="48"/>
      <c r="E67" s="48"/>
      <c r="F67" s="48"/>
      <c r="G67" s="48"/>
      <c r="H67" s="48"/>
      <c r="I67" s="48"/>
      <c r="J67" s="48"/>
      <c r="K67" s="48"/>
    </row>
    <row r="68" spans="2:11" x14ac:dyDescent="0.25">
      <c r="B68" s="48"/>
      <c r="C68" s="48"/>
      <c r="D68" s="48"/>
      <c r="E68" s="48"/>
      <c r="F68" s="48"/>
      <c r="G68" s="48"/>
      <c r="H68" s="48"/>
      <c r="I68" s="48"/>
      <c r="J68" s="48"/>
      <c r="K68" s="48"/>
    </row>
    <row r="69" spans="2:11" x14ac:dyDescent="0.25">
      <c r="B69" s="48"/>
      <c r="C69" s="48"/>
      <c r="D69" s="48"/>
      <c r="E69" s="48"/>
      <c r="F69" s="48"/>
      <c r="G69" s="48"/>
      <c r="H69" s="48"/>
      <c r="I69" s="48"/>
      <c r="J69" s="48"/>
      <c r="K69" s="48"/>
    </row>
    <row r="70" spans="2:11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</row>
    <row r="71" spans="2:11" x14ac:dyDescent="0.25">
      <c r="B71" s="48"/>
      <c r="C71" s="48"/>
      <c r="D71" s="48"/>
      <c r="E71" s="48"/>
      <c r="F71" s="48"/>
      <c r="G71" s="48"/>
      <c r="H71" s="48"/>
      <c r="I71" s="48"/>
      <c r="J71" s="48"/>
      <c r="K71" s="48"/>
    </row>
    <row r="72" spans="2:11" x14ac:dyDescent="0.25">
      <c r="B72" s="48"/>
      <c r="C72" s="48"/>
      <c r="D72" s="48"/>
      <c r="E72" s="48"/>
      <c r="F72" s="48"/>
      <c r="G72" s="48"/>
      <c r="H72" s="48"/>
      <c r="I72" s="48"/>
      <c r="J72" s="48"/>
      <c r="K72" s="48"/>
    </row>
    <row r="73" spans="2:11" x14ac:dyDescent="0.25">
      <c r="B73" s="48"/>
      <c r="C73" s="48"/>
      <c r="D73" s="48"/>
      <c r="E73" s="48"/>
      <c r="F73" s="48"/>
      <c r="G73" s="48"/>
      <c r="H73" s="48"/>
      <c r="I73" s="48"/>
      <c r="J73" s="48"/>
      <c r="K73" s="48"/>
    </row>
    <row r="74" spans="2:11" x14ac:dyDescent="0.25">
      <c r="B74" s="48"/>
      <c r="C74" s="48"/>
      <c r="D74" s="48"/>
      <c r="E74" s="48"/>
      <c r="F74" s="48"/>
      <c r="G74" s="48"/>
      <c r="H74" s="48"/>
      <c r="I74" s="48"/>
      <c r="J74" s="48"/>
      <c r="K74" s="48"/>
    </row>
    <row r="76" spans="2:11" s="340" customFormat="1" x14ac:dyDescent="0.25">
      <c r="B76" s="339"/>
    </row>
  </sheetData>
  <phoneticPr fontId="2" type="noConversion"/>
  <pageMargins left="0.75" right="0.75" top="1" bottom="1" header="0.5" footer="0.5"/>
  <pageSetup paperSize="9" scale="56" orientation="landscape" r:id="rId1"/>
  <headerFooter alignWithMargins="0">
    <oddFooter>&amp;LBestandsnaam: &amp;F&amp;CTabblad: &amp;A, Blad &amp;P van &amp;N&amp;RGeprint op: &amp;D</oddFooter>
  </headerFooter>
  <rowBreaks count="1" manualBreakCount="1">
    <brk id="26" min="1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AC8BF7E8EE9A42988F2AD91063721F" ma:contentTypeVersion="12" ma:contentTypeDescription="Een nieuw document maken." ma:contentTypeScope="" ma:versionID="1137aa802be1e6a214f2f4eb841299b0">
  <xsd:schema xmlns:xsd="http://www.w3.org/2001/XMLSchema" xmlns:xs="http://www.w3.org/2001/XMLSchema" xmlns:p="http://schemas.microsoft.com/office/2006/metadata/properties" xmlns:ns2="2988ef5a-9832-4c06-9c7a-e4d8366d60e4" xmlns:ns3="b69bb85d-68b5-4e0b-8c3a-5ce711261a79" targetNamespace="http://schemas.microsoft.com/office/2006/metadata/properties" ma:root="true" ma:fieldsID="02981721428f9c5a2959d01688c3353c" ns2:_="" ns3:_="">
    <xsd:import namespace="2988ef5a-9832-4c06-9c7a-e4d8366d60e4"/>
    <xsd:import namespace="b69bb85d-68b5-4e0b-8c3a-5ce711261a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8ef5a-9832-4c06-9c7a-e4d8366d6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bb85d-68b5-4e0b-8c3a-5ce711261a7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6F13C3-5CB1-47A0-A507-4E787F687B4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56203B-75DC-45B8-8BE3-CC8ADB803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8ef5a-9832-4c06-9c7a-e4d8366d60e4"/>
    <ds:schemaRef ds:uri="b69bb85d-68b5-4e0b-8c3a-5ce711261a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FAE809-DD9A-4246-AC40-4E8691380C3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DD1FFCF-C91B-4163-A252-570A2233A8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General information</vt:lpstr>
      <vt:lpstr>Overview locations</vt:lpstr>
      <vt:lpstr>Building condition</vt:lpstr>
      <vt:lpstr>MI compensation</vt:lpstr>
      <vt:lpstr>40 year F10</vt:lpstr>
      <vt:lpstr>40 year F30</vt:lpstr>
      <vt:lpstr>40 year F10+30</vt:lpstr>
      <vt:lpstr>Overview 10yr</vt:lpstr>
      <vt:lpstr>Graphs</vt:lpstr>
      <vt:lpstr>Factsheets</vt:lpstr>
      <vt:lpstr>'40 year F10'!Print_Area</vt:lpstr>
      <vt:lpstr>'40 year F10+30'!Print_Area</vt:lpstr>
      <vt:lpstr>'40 year F30'!Print_Area</vt:lpstr>
      <vt:lpstr>'General information'!Print_Area</vt:lpstr>
      <vt:lpstr>Graphs!Print_Area</vt:lpstr>
      <vt:lpstr>'Overview 10yr'!Print_Area</vt:lpstr>
      <vt:lpstr>'Overview 10yr'!Print_Titles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medewerker7</dc:creator>
  <cp:lastModifiedBy>Nick Tiellemans</cp:lastModifiedBy>
  <cp:lastPrinted>2012-09-25T08:58:43Z</cp:lastPrinted>
  <dcterms:created xsi:type="dcterms:W3CDTF">2007-01-08T14:12:18Z</dcterms:created>
  <dcterms:modified xsi:type="dcterms:W3CDTF">2021-05-12T11:55:55Z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Jeroen Vermeulen</vt:lpwstr>
  </property>
  <property fmtid="{D5CDD505-2E9C-101B-9397-08002B2CF9AE}" pid="3" name="Order">
    <vt:lpwstr>30193200.0000000</vt:lpwstr>
  </property>
  <property fmtid="{D5CDD505-2E9C-101B-9397-08002B2CF9AE}" pid="4" name="display_urn:schemas-microsoft-com:office:office#Author">
    <vt:lpwstr>Jeroen Vermeulen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xd_ProgID">
    <vt:lpwstr/>
  </property>
  <property fmtid="{D5CDD505-2E9C-101B-9397-08002B2CF9AE}" pid="9" name="ContentTypeId">
    <vt:lpwstr>0x0101009045123A98722740974FBEBF0D7C5E6E</vt:lpwstr>
  </property>
</Properties>
</file>